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ssi\Dropbox\projects\NatureCommunicationsBiology_finalSubmission\Supplementary Data\"/>
    </mc:Choice>
  </mc:AlternateContent>
  <xr:revisionPtr revIDLastSave="0" documentId="13_ncr:1_{8BBA46EB-11D9-40F1-B515-8EBE4E75C488}" xr6:coauthVersionLast="47" xr6:coauthVersionMax="47" xr10:uidLastSave="{00000000-0000-0000-0000-000000000000}"/>
  <bookViews>
    <workbookView xWindow="17880" yWindow="1575" windowWidth="18615" windowHeight="15510" xr2:uid="{00000000-000D-0000-FFFF-FFFF00000000}"/>
  </bookViews>
  <sheets>
    <sheet name="De novo CNV in SSC and AGRE" sheetId="1" r:id="rId1"/>
    <sheet name="Description" sheetId="2" r:id="rId2"/>
  </sheets>
  <definedNames>
    <definedName name="_xlnm._FilterDatabase" localSheetId="0" hidden="1">'De novo CNV in SSC and AGRE'!$A$1:$L$374</definedName>
  </definedNames>
  <calcPr calcId="181029"/>
</workbook>
</file>

<file path=xl/calcChain.xml><?xml version="1.0" encoding="utf-8"?>
<calcChain xmlns="http://schemas.openxmlformats.org/spreadsheetml/2006/main">
  <c r="A377" i="1" l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<sst xmlns="http://schemas.openxmlformats.org/spreadsheetml/2006/main" count="2763" uniqueCount="1081">
  <si>
    <t>UCSCLink</t>
  </si>
  <si>
    <t>collection</t>
  </si>
  <si>
    <t>familyId</t>
  </si>
  <si>
    <t>in affected status</t>
  </si>
  <si>
    <t>personIds</t>
  </si>
  <si>
    <t>location</t>
  </si>
  <si>
    <t>variant</t>
  </si>
  <si>
    <t>size</t>
  </si>
  <si>
    <t>publicaton</t>
  </si>
  <si>
    <t>genomic region</t>
  </si>
  <si>
    <t>number of genes</t>
  </si>
  <si>
    <t>genes</t>
  </si>
  <si>
    <t>SSC</t>
  </si>
  <si>
    <t>affected</t>
  </si>
  <si>
    <t>12613.p1</t>
  </si>
  <si>
    <t>chr1:1305145-1314126</t>
  </si>
  <si>
    <t>duplication</t>
  </si>
  <si>
    <t>coding</t>
  </si>
  <si>
    <t>ACAP3,INTS11,PUSL1</t>
  </si>
  <si>
    <t>AGRE</t>
  </si>
  <si>
    <t>AU2725202_AU2725201</t>
  </si>
  <si>
    <t>AU2725301</t>
  </si>
  <si>
    <t>chr1:3069177-4783791</t>
  </si>
  <si>
    <t>AJAP1,ARHGEF16,C1orf174,CCDC27,CEP104,DFFB,LRRC47,MEGF6,PRDM16,SMIM1,TP73,TPRG1L,WRAP73</t>
  </si>
  <si>
    <t>unaffected</t>
  </si>
  <si>
    <t>13424.s1</t>
  </si>
  <si>
    <t>chr1:3975501-3977800</t>
  </si>
  <si>
    <t>deletion</t>
  </si>
  <si>
    <t>intergenic</t>
  </si>
  <si>
    <t>12852.p1</t>
  </si>
  <si>
    <t>chr1:6647401-6650500</t>
  </si>
  <si>
    <t>inter-coding_intronic</t>
  </si>
  <si>
    <t>DNAJC11</t>
  </si>
  <si>
    <t>13776.p1</t>
  </si>
  <si>
    <t>chr1:8652301-8657600</t>
  </si>
  <si>
    <t>RERE</t>
  </si>
  <si>
    <t>13373.s1</t>
  </si>
  <si>
    <t>chr1:9992001-9994100</t>
  </si>
  <si>
    <t>14198.p1</t>
  </si>
  <si>
    <t>chr1:12224601-12227300</t>
  </si>
  <si>
    <t>13259.p1</t>
  </si>
  <si>
    <t>chr1:15687701-15696200</t>
  </si>
  <si>
    <t>PLEKHM2</t>
  </si>
  <si>
    <t>14696.s1</t>
  </si>
  <si>
    <t>chr1:30388501-30398807</t>
  </si>
  <si>
    <t>14534.p1</t>
  </si>
  <si>
    <t>chr1:40513501-40534200</t>
  </si>
  <si>
    <t>Sanders 2015</t>
  </si>
  <si>
    <t>EXO5,ZNF684</t>
  </si>
  <si>
    <t>14534.s1</t>
  </si>
  <si>
    <t>13447.s1</t>
  </si>
  <si>
    <t>chr1:48141901-48243413</t>
  </si>
  <si>
    <t>SLC5A9</t>
  </si>
  <si>
    <t>13812.p1</t>
  </si>
  <si>
    <t>chr1:49846201-49848300</t>
  </si>
  <si>
    <t>AGBL4</t>
  </si>
  <si>
    <t>12021.p1</t>
  </si>
  <si>
    <t>chr1:62652201-62703647</t>
  </si>
  <si>
    <t>DOCK7</t>
  </si>
  <si>
    <t>14697.p1</t>
  </si>
  <si>
    <t>chr1:90083801-90095600</t>
  </si>
  <si>
    <t>13346.p1</t>
  </si>
  <si>
    <t>chr1:93078701-105286800</t>
  </si>
  <si>
    <t>ABCA4,ABCD3,AGL,ALG14,AMY1A,AMY1B,AMY1C,AMY2A,AMY2B,ARHGAP29,BCAR3,CCDC18,CDC14A,CNN3,COL11A1,DBT,DNTTIP2,DPH5,DPYD,DR1,EXTL2,F3,FNBP1L,FRRS1,GCLM,GPR88,LOC101928436,LRRC39,MFSD14A,MTF2,OLFM3,PALMD,PLPPR4,PLPPR5,PTBP2,RNPC3,RTCA,RWDD3,S1PR1,SASS6,SLC30A7,SLC35A3,SLC44A3,SNX7,TMED5,TMEM56,TMEM56-RWDD3,TRMT13,VCAM1</t>
  </si>
  <si>
    <t>13649.s1</t>
  </si>
  <si>
    <t>chr1:108817301-108819500</t>
  </si>
  <si>
    <t>AKNAD1</t>
  </si>
  <si>
    <t>chr1:112016501-112981398</t>
  </si>
  <si>
    <t>CAPZA1,CTTNBP2NL,FAM19A3,MOV10,PPM1J,RHOC,SLC16A1,ST7L,WNT2B</t>
  </si>
  <si>
    <t>11989.s1</t>
  </si>
  <si>
    <t>chr1:202771301-202773900</t>
  </si>
  <si>
    <t>KDM5B</t>
  </si>
  <si>
    <t>AU3777202_AU3777201</t>
  </si>
  <si>
    <t>AU3777303</t>
  </si>
  <si>
    <t>chr1:211712814-211722346</t>
  </si>
  <si>
    <t>13971.s1</t>
  </si>
  <si>
    <t>chr1:218504701-218549300</t>
  </si>
  <si>
    <t>noncoding</t>
  </si>
  <si>
    <t>C1orf143,MIR548F3</t>
  </si>
  <si>
    <t>12010.s1</t>
  </si>
  <si>
    <t>chr1:223986001-223996000</t>
  </si>
  <si>
    <t>GTF2IP20,LOC100287497</t>
  </si>
  <si>
    <t>AU2997202_AU2997201</t>
  </si>
  <si>
    <t>AU2997301</t>
  </si>
  <si>
    <t>chr1:225968501-226068899</t>
  </si>
  <si>
    <t>H3F3A,SDE2</t>
  </si>
  <si>
    <t>12161.p1</t>
  </si>
  <si>
    <t>chr1:226785001-226793000</t>
  </si>
  <si>
    <t>13876.p1</t>
  </si>
  <si>
    <t>chr1:238725802-238755482</t>
  </si>
  <si>
    <t>13061.p1</t>
  </si>
  <si>
    <t>chr1:240305480-240314000</t>
  </si>
  <si>
    <t>FMN2</t>
  </si>
  <si>
    <t>11110.p1</t>
  </si>
  <si>
    <t>chr1:243067890-243110800</t>
  </si>
  <si>
    <t>LINC01347</t>
  </si>
  <si>
    <t>AU1197202_AU1197201</t>
  </si>
  <si>
    <t>AU1197302</t>
  </si>
  <si>
    <t>chr1:244569799-244572298</t>
  </si>
  <si>
    <t>CATSPERE</t>
  </si>
  <si>
    <t>13147.p1</t>
  </si>
  <si>
    <t>chr2:23810134-23828103</t>
  </si>
  <si>
    <t>ATAD2B</t>
  </si>
  <si>
    <t>14362.p1</t>
  </si>
  <si>
    <t>chr2:27179001-27185300</t>
  </si>
  <si>
    <t>14008.p1</t>
  </si>
  <si>
    <t>chr2:29052901-29060900</t>
  </si>
  <si>
    <t>13836.p1</t>
  </si>
  <si>
    <t>chr2:43524901-43527700</t>
  </si>
  <si>
    <t>THADA</t>
  </si>
  <si>
    <t>11152.p1</t>
  </si>
  <si>
    <t>chr2:47603301-47613900</t>
  </si>
  <si>
    <t>13962.p1</t>
  </si>
  <si>
    <t>chr2:50562601-51028500</t>
  </si>
  <si>
    <t>NRXN1</t>
  </si>
  <si>
    <t>13580.p1</t>
  </si>
  <si>
    <t>chr2:51015001-51084500</t>
  </si>
  <si>
    <t>13493.p1</t>
  </si>
  <si>
    <t>chr2:52851901-53053700</t>
  </si>
  <si>
    <t>13629.s1</t>
  </si>
  <si>
    <t>chr2:61272127-61311400</t>
  </si>
  <si>
    <t>USP34</t>
  </si>
  <si>
    <t>AU3768202_AU3768201</t>
  </si>
  <si>
    <t>AU3768303</t>
  </si>
  <si>
    <t>chr2:84642177-84645176</t>
  </si>
  <si>
    <t>DNAH6</t>
  </si>
  <si>
    <t>11407.s1</t>
  </si>
  <si>
    <t>chr2:85311701-85314200</t>
  </si>
  <si>
    <t>AU1586202_AU1586201</t>
  </si>
  <si>
    <t>AU1586303</t>
  </si>
  <si>
    <t>chr2:98330638-98333137</t>
  </si>
  <si>
    <t>AU055301_AU055302</t>
  </si>
  <si>
    <t>AU055304</t>
  </si>
  <si>
    <t>chr2:131264581-131627233</t>
  </si>
  <si>
    <t>CCDC74A,MZT2A,POTEE,RAB6D,TUBA3D</t>
  </si>
  <si>
    <t>AU2139202_AU2139201</t>
  </si>
  <si>
    <t>AU2139304</t>
  </si>
  <si>
    <t>chr2:137689231-137693930</t>
  </si>
  <si>
    <t>AU1223202_AU1223201</t>
  </si>
  <si>
    <t>AU1223302</t>
  </si>
  <si>
    <t>chr2:149511687-149515015</t>
  </si>
  <si>
    <t>AU2793202_AU2793201</t>
  </si>
  <si>
    <t>AU2793301</t>
  </si>
  <si>
    <t>chr2:154003588-154005587</t>
  </si>
  <si>
    <t>GALNT13</t>
  </si>
  <si>
    <t>13016.s1</t>
  </si>
  <si>
    <t>chr2:160804701-160808000</t>
  </si>
  <si>
    <t>13302.p1</t>
  </si>
  <si>
    <t>chr2:169874601-169886300</t>
  </si>
  <si>
    <t>UBR3</t>
  </si>
  <si>
    <t>14415.p1</t>
  </si>
  <si>
    <t>chr2:189113201-189135544</t>
  </si>
  <si>
    <t>COL5A2</t>
  </si>
  <si>
    <t>13504.s1</t>
  </si>
  <si>
    <t>chr2:208805901-208817200</t>
  </si>
  <si>
    <t>LOC101927960</t>
  </si>
  <si>
    <t>12861.s1</t>
  </si>
  <si>
    <t>chr2:215277001-215283733</t>
  </si>
  <si>
    <t>11046.p1</t>
  </si>
  <si>
    <t>chr3:4116701-4837700</t>
  </si>
  <si>
    <t>ITPR1,SETMAR,SUMF1</t>
  </si>
  <si>
    <t>chr3:4996799-5010099</t>
  </si>
  <si>
    <t>14210.p1</t>
  </si>
  <si>
    <t>chr3:22991601-22995300</t>
  </si>
  <si>
    <t>11838.p1</t>
  </si>
  <si>
    <t>chr3:27492401-27514200</t>
  </si>
  <si>
    <t>14662.p1</t>
  </si>
  <si>
    <t>chr3:30796201-30800100</t>
  </si>
  <si>
    <t>GADL1</t>
  </si>
  <si>
    <t>11696.p1</t>
  </si>
  <si>
    <t>chr3:37236601-37409137</t>
  </si>
  <si>
    <t>GOLGA4</t>
  </si>
  <si>
    <t>14590.p1</t>
  </si>
  <si>
    <t>chr3:60854801-60857200</t>
  </si>
  <si>
    <t>peripheral</t>
  </si>
  <si>
    <t>FHIT</t>
  </si>
  <si>
    <t>AU2317202_AU2317201</t>
  </si>
  <si>
    <t>AU2317301</t>
  </si>
  <si>
    <t>chr3:60960929-60991128</t>
  </si>
  <si>
    <t>12032.p1</t>
  </si>
  <si>
    <t>chr3:67083420-72210353</t>
  </si>
  <si>
    <t>ARL6IP5,EIF4E3,EOGT,FAM19A1,FAM19A4,FOXP1,FRMD4B,GPR27,LMOD3,MDFIC2,MITF,PROK2,SUCLG2,TMF1,UBA3</t>
  </si>
  <si>
    <t>13649.p1</t>
  </si>
  <si>
    <t>chr3:68718401-68721900</t>
  </si>
  <si>
    <t>11479.p1</t>
  </si>
  <si>
    <t>chr3:80527601-80555800</t>
  </si>
  <si>
    <t>11227.p1</t>
  </si>
  <si>
    <t>chr3:105250701-105329648</t>
  </si>
  <si>
    <t>AU0911202_AU0911201</t>
  </si>
  <si>
    <t>AU0911302</t>
  </si>
  <si>
    <t>chr3:124759554-126072144</t>
  </si>
  <si>
    <t>Leppa 2016</t>
  </si>
  <si>
    <t>ALG1L,HEG1,ITGB5,MUC13,OSBPL11,ROPN1B,SLC12A8,SLC41A3,SNX4,ZNF148</t>
  </si>
  <si>
    <t>13095.s1</t>
  </si>
  <si>
    <t>chr3:129465801-129467800</t>
  </si>
  <si>
    <t>IFT122</t>
  </si>
  <si>
    <t>13348.s1</t>
  </si>
  <si>
    <t>chr3:135586728-135768700</t>
  </si>
  <si>
    <t>11611.p1</t>
  </si>
  <si>
    <t>chr3:140901248-140907406</t>
  </si>
  <si>
    <t>11450.p1</t>
  </si>
  <si>
    <t>chr3:164452101-164471813</t>
  </si>
  <si>
    <t>AU1365202_AU1365201</t>
  </si>
  <si>
    <t>AU1365301</t>
  </si>
  <si>
    <t>chr3:186782912-186788211</t>
  </si>
  <si>
    <t>EIF4A2</t>
  </si>
  <si>
    <t>14595.p1</t>
  </si>
  <si>
    <t>chr3:195986227-197654159</t>
  </si>
  <si>
    <t>BDH1,CEP19,DLG1,FBXO45,MELTF,NCBP2,NCBP2-AS2,NRROS,PAK2,PCYT1A,PIGX,PIGZ,RNF168,SENP5,SLC51A,SMCO1,TCTEX1D2,TFRC,TM4SF19,UBXN7,WDR53,ZDHHC19</t>
  </si>
  <si>
    <t>11079.p1</t>
  </si>
  <si>
    <t>chr3:195990717-197630600</t>
  </si>
  <si>
    <t>13064.p1</t>
  </si>
  <si>
    <t>chr3:195996901-197634900</t>
  </si>
  <si>
    <t>14370.p1</t>
  </si>
  <si>
    <t>chr4:1164464-1170615</t>
  </si>
  <si>
    <t>SPON2</t>
  </si>
  <si>
    <t>12399.p1</t>
  </si>
  <si>
    <t>chr4:3436401-3443200</t>
  </si>
  <si>
    <t>HGFAC,RGS12</t>
  </si>
  <si>
    <t>chr4:7049816-7056982</t>
  </si>
  <si>
    <t>TADA2B</t>
  </si>
  <si>
    <t>14129.p1</t>
  </si>
  <si>
    <t>chr4:7998801-8004100</t>
  </si>
  <si>
    <t>ABLIM2</t>
  </si>
  <si>
    <t>13136.s1</t>
  </si>
  <si>
    <t>chr4:23361536-23368416</t>
  </si>
  <si>
    <t>12674.p1</t>
  </si>
  <si>
    <t>chr4:36611031-36623697</t>
  </si>
  <si>
    <t>LINC02505</t>
  </si>
  <si>
    <t>12962.s1</t>
  </si>
  <si>
    <t>chr4:39589901-39603000</t>
  </si>
  <si>
    <t>SMIM14</t>
  </si>
  <si>
    <t>12661.p1</t>
  </si>
  <si>
    <t>chr4:40451701-40457100</t>
  </si>
  <si>
    <t>RBM47</t>
  </si>
  <si>
    <t>11546.s1</t>
  </si>
  <si>
    <t>chr4:54790001-54793200</t>
  </si>
  <si>
    <t>14225.p1</t>
  </si>
  <si>
    <t>chr4:65506601-65513400</t>
  </si>
  <si>
    <t>EPHA5</t>
  </si>
  <si>
    <t>12134.s1</t>
  </si>
  <si>
    <t>chr4:92123601-92127000</t>
  </si>
  <si>
    <t>12329.s1</t>
  </si>
  <si>
    <t>chr4:92877601-92920200</t>
  </si>
  <si>
    <t>GRID2</t>
  </si>
  <si>
    <t>13666.p1</t>
  </si>
  <si>
    <t>chr4:93122101-93158900</t>
  </si>
  <si>
    <t>11920.s1</t>
  </si>
  <si>
    <t>chr4:143884601-144124900</t>
  </si>
  <si>
    <t>GYPA,GYPB,GYPE</t>
  </si>
  <si>
    <t>13088.s1</t>
  </si>
  <si>
    <t>chr4:167755401-167771100</t>
  </si>
  <si>
    <t>AU1782202_AU1782201</t>
  </si>
  <si>
    <t>AU1782301</t>
  </si>
  <si>
    <t>chr4:175488950-175499049</t>
  </si>
  <si>
    <t>14535.s1</t>
  </si>
  <si>
    <t>chr4:182708701-184116300</t>
  </si>
  <si>
    <t>CDKN2AIP,CLDN22,CLDN24,DCTD,ENPP6,ING2,RWDD4,STOX2,TENM3,TRAPPC11,WWC2</t>
  </si>
  <si>
    <t>14477.p1</t>
  </si>
  <si>
    <t>chr5:4933501-4946500</t>
  </si>
  <si>
    <t>13204.s1</t>
  </si>
  <si>
    <t>chr5:11200501-11203900</t>
  </si>
  <si>
    <t>CTNND2</t>
  </si>
  <si>
    <t>12289.p1</t>
  </si>
  <si>
    <t>chr5:11351101-11439455</t>
  </si>
  <si>
    <t>14661.s1</t>
  </si>
  <si>
    <t>chr5:16419901-16425100</t>
  </si>
  <si>
    <t>LINC02150</t>
  </si>
  <si>
    <t>12888.s1</t>
  </si>
  <si>
    <t>chr5:22287201-22551425</t>
  </si>
  <si>
    <t>CDH12</t>
  </si>
  <si>
    <t>AU1218202_AU1218201</t>
  </si>
  <si>
    <t>AU1218302</t>
  </si>
  <si>
    <t>chr5:31859183-31865088</t>
  </si>
  <si>
    <t>PDZD2</t>
  </si>
  <si>
    <t>14532.p1</t>
  </si>
  <si>
    <t>chr5:35979301-38224100</t>
  </si>
  <si>
    <t>CPLANE1,GDNF,LMBRD2,NADK2,NIPBL,NUP155,RANBP3L,SKP2,SLC1A3,UGT3A1,UGT3A2,WDR70</t>
  </si>
  <si>
    <t>12572.s1</t>
  </si>
  <si>
    <t>chr5:46340601-46363650</t>
  </si>
  <si>
    <t>12369.s1</t>
  </si>
  <si>
    <t>chr5:62944601-62952300</t>
  </si>
  <si>
    <t>13737.p1</t>
  </si>
  <si>
    <t>chr5:67758301-67762000</t>
  </si>
  <si>
    <t>12575.s1</t>
  </si>
  <si>
    <t>chr5:72334394-72356874</t>
  </si>
  <si>
    <t>PTCD2</t>
  </si>
  <si>
    <t>13230.p1</t>
  </si>
  <si>
    <t>chr5:76307201-76309400</t>
  </si>
  <si>
    <t>SV2C</t>
  </si>
  <si>
    <t>11027.p1</t>
  </si>
  <si>
    <t>chr5:76722601-76726000</t>
  </si>
  <si>
    <t>F2R</t>
  </si>
  <si>
    <t>12552.p1</t>
  </si>
  <si>
    <t>chr5:82805501-82809500</t>
  </si>
  <si>
    <t>11642.p1</t>
  </si>
  <si>
    <t>chr5:86381447-86395303</t>
  </si>
  <si>
    <t>14151.p1</t>
  </si>
  <si>
    <t>chr5:97011101-97016200</t>
  </si>
  <si>
    <t>LNPEP</t>
  </si>
  <si>
    <t>AU3199202_AU3199201</t>
  </si>
  <si>
    <t>AU3199301</t>
  </si>
  <si>
    <t>chr5:112510204-112531303</t>
  </si>
  <si>
    <t>AU1757202_AU1757201</t>
  </si>
  <si>
    <t>AU1757302</t>
  </si>
  <si>
    <t>chr5:119059006-119115805</t>
  </si>
  <si>
    <t>DMXL1</t>
  </si>
  <si>
    <t>12373.s1</t>
  </si>
  <si>
    <t>chr5:120588071-120672600</t>
  </si>
  <si>
    <t>PRR16</t>
  </si>
  <si>
    <t>AU3143202_AU3143201</t>
  </si>
  <si>
    <t>AU3143304</t>
  </si>
  <si>
    <t>chr5:134600911-134728410</t>
  </si>
  <si>
    <t>SAR1B,SEC24A</t>
  </si>
  <si>
    <t>14478.p1</t>
  </si>
  <si>
    <t>chr5:138101001-138808800</t>
  </si>
  <si>
    <t>BRD8,CDC23,CDC25C,CTNNA1,EGR1,ETF1,FAM53C,GFRA3,HSPA9,KDM3B,KIF20A,NME5,REEP2</t>
  </si>
  <si>
    <t>13773.s1</t>
  </si>
  <si>
    <t>chr5:149654201-149656800</t>
  </si>
  <si>
    <t>13307.s1</t>
  </si>
  <si>
    <t>chr5:178602222-178612400</t>
  </si>
  <si>
    <t>CLK4</t>
  </si>
  <si>
    <t>14016.s1</t>
  </si>
  <si>
    <t>chr6:1744903-2450672</t>
  </si>
  <si>
    <t>GMDS</t>
  </si>
  <si>
    <t>13210.p1</t>
  </si>
  <si>
    <t>chr6:34607301-34800800</t>
  </si>
  <si>
    <t>C6orf106,SNRPC,UHRF1BP1</t>
  </si>
  <si>
    <t>AU3646202_AU3646201</t>
  </si>
  <si>
    <t>AU3646302</t>
  </si>
  <si>
    <t>chr6:35915827-35974019</t>
  </si>
  <si>
    <t>SLC26A8,SRPK1</t>
  </si>
  <si>
    <t>AU3646301</t>
  </si>
  <si>
    <t>chr6:35916353-35973530</t>
  </si>
  <si>
    <t>14514.p1</t>
  </si>
  <si>
    <t>chr6:67114901-67122500</t>
  </si>
  <si>
    <t>13753.p1</t>
  </si>
  <si>
    <t>chr6:67141701-67147600</t>
  </si>
  <si>
    <t>14404.p1</t>
  </si>
  <si>
    <t>chr6:73390797-73398500</t>
  </si>
  <si>
    <t>DDX43</t>
  </si>
  <si>
    <t>AU1988202_AU1988201</t>
  </si>
  <si>
    <t>AU1988302</t>
  </si>
  <si>
    <t>chr6:73688578-73696777</t>
  </si>
  <si>
    <t>CD109</t>
  </si>
  <si>
    <t>12775.p1</t>
  </si>
  <si>
    <t>chr6:76977858-76986825</t>
  </si>
  <si>
    <t>14127.p1</t>
  </si>
  <si>
    <t>chr6:83647501-83650700</t>
  </si>
  <si>
    <t>SNAP91</t>
  </si>
  <si>
    <t>AU1756202_AU1756201</t>
  </si>
  <si>
    <t>AU1756303</t>
  </si>
  <si>
    <t>chr6:110666098-110668997</t>
  </si>
  <si>
    <t>CDK19</t>
  </si>
  <si>
    <t>14467.s1</t>
  </si>
  <si>
    <t>chr6:110879219-111020192</t>
  </si>
  <si>
    <t>AMD1,GTF3C6,RPF2</t>
  </si>
  <si>
    <t>AU1756302</t>
  </si>
  <si>
    <t>chr6:118380438-118386037</t>
  </si>
  <si>
    <t>12610.p1</t>
  </si>
  <si>
    <t>chr6:137801001-137803000</t>
  </si>
  <si>
    <t>13478.p1</t>
  </si>
  <si>
    <t>chr6:140863801-140980500</t>
  </si>
  <si>
    <t>14533.s1</t>
  </si>
  <si>
    <t>chr6:155146501-155157200</t>
  </si>
  <si>
    <t>TIAM2</t>
  </si>
  <si>
    <t>14609.p1</t>
  </si>
  <si>
    <t>chr6:156330186-157547584</t>
  </si>
  <si>
    <t>ARID1B,TMEM242,ZDHHC14</t>
  </si>
  <si>
    <t>13928.p1</t>
  </si>
  <si>
    <t>chr6:157178001-157192200</t>
  </si>
  <si>
    <t>ARID1B</t>
  </si>
  <si>
    <t>13886.s1</t>
  </si>
  <si>
    <t>chr7:1055901-1062000</t>
  </si>
  <si>
    <t>GPR146</t>
  </si>
  <si>
    <t>14189.p1</t>
  </si>
  <si>
    <t>chr7:1196801-1300477</t>
  </si>
  <si>
    <t>UNCX</t>
  </si>
  <si>
    <t>11031.s1</t>
  </si>
  <si>
    <t>chr7:6898224-6950135</t>
  </si>
  <si>
    <t>14240.p1</t>
  </si>
  <si>
    <t>chr7:8738001-8796830</t>
  </si>
  <si>
    <t>NXPH1</t>
  </si>
  <si>
    <t>13875.s1</t>
  </si>
  <si>
    <t>chr7:11722601-11885600</t>
  </si>
  <si>
    <t>THSD7A</t>
  </si>
  <si>
    <t>AU1542202_AU1542201</t>
  </si>
  <si>
    <t>AU1542304</t>
  </si>
  <si>
    <t>chr7:38340300-38343699</t>
  </si>
  <si>
    <t>TRG-AS1</t>
  </si>
  <si>
    <t>12394.p1</t>
  </si>
  <si>
    <t>chr7:39058001-39061000</t>
  </si>
  <si>
    <t>POU6F2</t>
  </si>
  <si>
    <t>11868.p1</t>
  </si>
  <si>
    <t>chr7:67457001-67618800</t>
  </si>
  <si>
    <t>12313.s1</t>
  </si>
  <si>
    <t>chr7:68825901-68829400</t>
  </si>
  <si>
    <t>12821.p1</t>
  </si>
  <si>
    <t>chr7:70070701-70143300</t>
  </si>
  <si>
    <t>AUTS2</t>
  </si>
  <si>
    <t>12955.p1</t>
  </si>
  <si>
    <t>chr7:73240499-74739238</t>
  </si>
  <si>
    <t>ABHD11,BAZ1B,BCL7B,BUD23,CLDN3,CLDN4,CLIP2,DNAJC30,EIF4H,ELN,FKBP6,FZD9,GTF2I,GTF2IRD1,LAT2,LIMK1,METTL27,MLXIPL,NSUN5,RFC2,STX1A,TBL2,TMEM270,TRIM50,VPS37D</t>
  </si>
  <si>
    <t>11154.p1</t>
  </si>
  <si>
    <t>chr7:73240499-74746293</t>
  </si>
  <si>
    <t>12134.p1</t>
  </si>
  <si>
    <t>chr7:74531101-75149500</t>
  </si>
  <si>
    <t>CASTOR2,GTF2I,GTF2IRD1,GTF2IRD2,GTF2IRD2B,NCF1,RCC1L</t>
  </si>
  <si>
    <t>11676.p1</t>
  </si>
  <si>
    <t>chr7:75427201-75430900</t>
  </si>
  <si>
    <t>POM121C</t>
  </si>
  <si>
    <t>14604.p1</t>
  </si>
  <si>
    <t>chr7:90362501-90367400</t>
  </si>
  <si>
    <t>GTPBP10</t>
  </si>
  <si>
    <t>AU1802202_AU1802201</t>
  </si>
  <si>
    <t>AU1802302</t>
  </si>
  <si>
    <t>chr7:94956789-94960688</t>
  </si>
  <si>
    <t>PPP1R9A</t>
  </si>
  <si>
    <t>13034.p1</t>
  </si>
  <si>
    <t>chr7:95155101-95161000</t>
  </si>
  <si>
    <t>14224.s1</t>
  </si>
  <si>
    <t>chr7:119798901-119832100</t>
  </si>
  <si>
    <t>LINC02476</t>
  </si>
  <si>
    <t>AU3779202_AU3779201</t>
  </si>
  <si>
    <t>AU3779304</t>
  </si>
  <si>
    <t>chr7:142631185-142633884</t>
  </si>
  <si>
    <t>14478.s1</t>
  </si>
  <si>
    <t>chr7:142686101-142690200</t>
  </si>
  <si>
    <t>12152.s1</t>
  </si>
  <si>
    <t>chr7:143928301-143931900</t>
  </si>
  <si>
    <t>AU1033202_AU1033201</t>
  </si>
  <si>
    <t>AU1033301</t>
  </si>
  <si>
    <t>chr7:146417009-146419608</t>
  </si>
  <si>
    <t>CNTNAP2</t>
  </si>
  <si>
    <t>AU1891202_AU1891201</t>
  </si>
  <si>
    <t>AU1891301</t>
  </si>
  <si>
    <t>chr7:152065116-152348142</t>
  </si>
  <si>
    <t>GALNT11,KMT2C</t>
  </si>
  <si>
    <t>11225.p1</t>
  </si>
  <si>
    <t>chr8:4121001-4505800</t>
  </si>
  <si>
    <t>CSMD1</t>
  </si>
  <si>
    <t>13263.s1</t>
  </si>
  <si>
    <t>chr8:5623601-5948464</t>
  </si>
  <si>
    <t>AU3127202_AU3127201</t>
  </si>
  <si>
    <t>AU3127302</t>
  </si>
  <si>
    <t>chr8:10523091-10669211</t>
  </si>
  <si>
    <t>PRSS55,RP1L1</t>
  </si>
  <si>
    <t>13812.s1</t>
  </si>
  <si>
    <t>chr8:11895501-11899300</t>
  </si>
  <si>
    <t>14694.s1</t>
  </si>
  <si>
    <t>chr8:16193454-16218525</t>
  </si>
  <si>
    <t>13484.s1</t>
  </si>
  <si>
    <t>chr8:28412497-28422399</t>
  </si>
  <si>
    <t>12972.p1</t>
  </si>
  <si>
    <t>chr8:30672701-30676700</t>
  </si>
  <si>
    <t>11304.p1</t>
  </si>
  <si>
    <t>chr8:34339901-34345300</t>
  </si>
  <si>
    <t>AU035001_AU035002</t>
  </si>
  <si>
    <t>AU035004</t>
  </si>
  <si>
    <t>chr8:46772558-47729530</t>
  </si>
  <si>
    <t>SPIDR</t>
  </si>
  <si>
    <t>11445.p1</t>
  </si>
  <si>
    <t>chr8:83793001-83802400</t>
  </si>
  <si>
    <t>12680.p1</t>
  </si>
  <si>
    <t>chr8:88538627-88569152</t>
  </si>
  <si>
    <t>AU2777202_AU2777201</t>
  </si>
  <si>
    <t>AU2777302</t>
  </si>
  <si>
    <t>chr8:89339372-89371471</t>
  </si>
  <si>
    <t>14465.s1</t>
  </si>
  <si>
    <t>chr8:113259301-113262900</t>
  </si>
  <si>
    <t>CSMD3</t>
  </si>
  <si>
    <t>13215.s1</t>
  </si>
  <si>
    <t>chr8:117248501-117250600</t>
  </si>
  <si>
    <t>AU2885202_AU2885201</t>
  </si>
  <si>
    <t>AU2885301</t>
  </si>
  <si>
    <t>chr8:119831761-119835060</t>
  </si>
  <si>
    <t>DSCC1,TAF2</t>
  </si>
  <si>
    <t>14661.p1</t>
  </si>
  <si>
    <t>chr8:121430001-121439399</t>
  </si>
  <si>
    <t>AU2063202_AU2063201</t>
  </si>
  <si>
    <t>AU2063307</t>
  </si>
  <si>
    <t>chr8:122367662-122396983</t>
  </si>
  <si>
    <t>14558.p1</t>
  </si>
  <si>
    <t>chr8:129992401-129996300</t>
  </si>
  <si>
    <t>FAM49B</t>
  </si>
  <si>
    <t>12871.s1</t>
  </si>
  <si>
    <t>chr8:135669041-135912099</t>
  </si>
  <si>
    <t>11258.p1</t>
  </si>
  <si>
    <t>chr8:144403601-144417100</t>
  </si>
  <si>
    <t>CPSF1,SLC39A4</t>
  </si>
  <si>
    <t>11922.p1</t>
  </si>
  <si>
    <t>chr9:3208401-3212100</t>
  </si>
  <si>
    <t>11348.p1</t>
  </si>
  <si>
    <t>chr9:13306701-13316760</t>
  </si>
  <si>
    <t>14606.s1</t>
  </si>
  <si>
    <t>chr9:19116201-19152500</t>
  </si>
  <si>
    <t>PLIN2</t>
  </si>
  <si>
    <t>AU1842202_AU1842201</t>
  </si>
  <si>
    <t>AU1842303</t>
  </si>
  <si>
    <t>chr9:26421748-26427802</t>
  </si>
  <si>
    <t>14254.p1</t>
  </si>
  <si>
    <t>chr9:69237901-74105500</t>
  </si>
  <si>
    <t>ABHD17B,ALDH1A1,ANXA1,APBA1,C9orf135,C9orf57,C9orf85,CEMIP2,FAM189A2,GDA,KLF9,MAMDC2,PTAR1,SMC5,TJP2,TMC1,TRPM3,ZFAND5</t>
  </si>
  <si>
    <t>13601.s1</t>
  </si>
  <si>
    <t>chr9:95973300-96002719</t>
  </si>
  <si>
    <t>ERCC6L2</t>
  </si>
  <si>
    <t>12420.s1</t>
  </si>
  <si>
    <t>chr9:98623901-98626300</t>
  </si>
  <si>
    <t>GABBR2</t>
  </si>
  <si>
    <t>11262.p1</t>
  </si>
  <si>
    <t>chr9:106931801-106937768</t>
  </si>
  <si>
    <t>ZNF462</t>
  </si>
  <si>
    <t>13632.p1</t>
  </si>
  <si>
    <t>chr9:122883901-122894151</t>
  </si>
  <si>
    <t>RC3H2</t>
  </si>
  <si>
    <t>12235.p1</t>
  </si>
  <si>
    <t>chr9:128105349-128709200</t>
  </si>
  <si>
    <t>C9orf16,CERCAM,CIZ1,COQ4,DNM1,GLE1,GOLGA2,LCN2,ODF2,PKN3,PTGES2,SET,SLC25A25,SLC27A4,SPTAN1,SWI5,TRUB2,URM1,WDR34</t>
  </si>
  <si>
    <t>12100.s1</t>
  </si>
  <si>
    <t>chr9:130650001-130655300</t>
  </si>
  <si>
    <t>12370.p1</t>
  </si>
  <si>
    <t>chr9:131903401-132064700</t>
  </si>
  <si>
    <t>MED27</t>
  </si>
  <si>
    <t>12153.s1</t>
  </si>
  <si>
    <t>chr9:136957901-136961400</t>
  </si>
  <si>
    <t>12581.p1</t>
  </si>
  <si>
    <t>chr9:137440201-137448697</t>
  </si>
  <si>
    <t>ENTPD8,NSMF</t>
  </si>
  <si>
    <t>chr9:137785801-138185500</t>
  </si>
  <si>
    <t>CACNA1B,EHMT1</t>
  </si>
  <si>
    <t>13070.p1</t>
  </si>
  <si>
    <t>chr10:485401-686700</t>
  </si>
  <si>
    <t>DIP2C,PRR26</t>
  </si>
  <si>
    <t>14572.s1</t>
  </si>
  <si>
    <t>chr10:786601-1340200</t>
  </si>
  <si>
    <t>ADARB2,GTPBP4,IDI1,IDI2,LARP4B,WDR37</t>
  </si>
  <si>
    <t>14046.s1</t>
  </si>
  <si>
    <t>chr10:13096001-13119300</t>
  </si>
  <si>
    <t>OPTN</t>
  </si>
  <si>
    <t>13862.p1</t>
  </si>
  <si>
    <t>chr10:13913228-13941722</t>
  </si>
  <si>
    <t>FRMD4A</t>
  </si>
  <si>
    <t>14211.s1</t>
  </si>
  <si>
    <t>chr10:15248101-20441864</t>
  </si>
  <si>
    <t>ARL5B,C1QL3,CACNB2,CUBN,FAM171A1,HACD1,ITGA8,MALRD1,MINDY3,MRC1,NSUN6,PLXDC2,PTER,RSU1,SLC39A12,ST8SIA6,STAM,TMEM236,TRDMT1,VIM</t>
  </si>
  <si>
    <t>AU1664202_AU1664201</t>
  </si>
  <si>
    <t>AU1664302</t>
  </si>
  <si>
    <t>chr10:21789772-21819227</t>
  </si>
  <si>
    <t>DNAJC1</t>
  </si>
  <si>
    <t>14610.p1</t>
  </si>
  <si>
    <t>chr10:21883601-21930534</t>
  </si>
  <si>
    <t>14179.s1</t>
  </si>
  <si>
    <t>chr10:34540280-34605941</t>
  </si>
  <si>
    <t>PARD3</t>
  </si>
  <si>
    <t>12481.s1</t>
  </si>
  <si>
    <t>chr10:38792201-38802000</t>
  </si>
  <si>
    <t>13842.p1</t>
  </si>
  <si>
    <t>chr10:45305001-45308900</t>
  </si>
  <si>
    <t>OR13A1</t>
  </si>
  <si>
    <t>12523.s1</t>
  </si>
  <si>
    <t>chr10:45345501-45674700</t>
  </si>
  <si>
    <t>ALOX5,MARCH8,ZFAND4</t>
  </si>
  <si>
    <t>AU032901_AU032902</t>
  </si>
  <si>
    <t>AU032903</t>
  </si>
  <si>
    <t>chr10:49643277-60065041</t>
  </si>
  <si>
    <t>A1CF,AGAP6,ANK3,ASAH2,ASAH2B,BICC1,C10orf53,CCDC6,CHAT,CISD1,CSTF2T,DKK1,FAM13C,IPMK,MBL2,MRLN,MTRNR2L5,OGDHL,PARG,PCDH15,PHYHIPL,PRKG1,SGMS1,SLC16A9,TFAM,TIMM23B,UBE2D1,WASHC2A,ZWINT</t>
  </si>
  <si>
    <t>12631.s1</t>
  </si>
  <si>
    <t>chr10:66315101-66518394</t>
  </si>
  <si>
    <t>CTNNA3</t>
  </si>
  <si>
    <t>13505.p1</t>
  </si>
  <si>
    <t>chr10:75436201-75438200</t>
  </si>
  <si>
    <t>LRMDA</t>
  </si>
  <si>
    <t>12735.p1</t>
  </si>
  <si>
    <t>chr10:76525601-76529600</t>
  </si>
  <si>
    <t>chr10:80974542-81010579</t>
  </si>
  <si>
    <t>AU1296202_AU1296201</t>
  </si>
  <si>
    <t>AU1296302</t>
  </si>
  <si>
    <t>chr10:84525645-84531044</t>
  </si>
  <si>
    <t>AU1196202_AU1196201</t>
  </si>
  <si>
    <t>AU1196302</t>
  </si>
  <si>
    <t>chr10:98639644-99173088</t>
  </si>
  <si>
    <t>HPSE2</t>
  </si>
  <si>
    <t>AU2007202_AU2007201</t>
  </si>
  <si>
    <t>AU2007302</t>
  </si>
  <si>
    <t>chr10:105026543-105029442</t>
  </si>
  <si>
    <t>SORCS3</t>
  </si>
  <si>
    <t>13903.s1</t>
  </si>
  <si>
    <t>chr10:105690501-105693000</t>
  </si>
  <si>
    <t>LOC101927549</t>
  </si>
  <si>
    <t>14616.p1</t>
  </si>
  <si>
    <t>chr10:112613901-113475629</t>
  </si>
  <si>
    <t>TCF7L2,VTI1A</t>
  </si>
  <si>
    <t>11718.p1</t>
  </si>
  <si>
    <t>chr10:118991427-119221337</t>
  </si>
  <si>
    <t>EIF3A,FAM45A,GRK5,NANOS1,PRDX3,SFXN4</t>
  </si>
  <si>
    <t>14590.s1</t>
  </si>
  <si>
    <t>chr10:125085401-125087700</t>
  </si>
  <si>
    <t>CTBP2</t>
  </si>
  <si>
    <t>14247.s1</t>
  </si>
  <si>
    <t>chr11:191279-283451</t>
  </si>
  <si>
    <t>BET1L,NLRP6,ODF3,PSMD13,RIC8A,SCGB1C1,SIRT3</t>
  </si>
  <si>
    <t>14467.p1</t>
  </si>
  <si>
    <t>chr11:18358967-18365366</t>
  </si>
  <si>
    <t>GTF2H1</t>
  </si>
  <si>
    <t>14695.s1</t>
  </si>
  <si>
    <t>chr11:34118419-34138507</t>
  </si>
  <si>
    <t>NAT10</t>
  </si>
  <si>
    <t>13148.p1</t>
  </si>
  <si>
    <t>chr11:38992901-39004900</t>
  </si>
  <si>
    <t>14270.p1</t>
  </si>
  <si>
    <t>chr11:45926701-47081700</t>
  </si>
  <si>
    <t>AMBRA1,ARHGAP1,ATG13,C11orf49,CHRM4,CKAP5,CREB3L1,DGKZ,F2,HARBI1,LARGE2,LRP4,MDK,PHF21A,ZNF408</t>
  </si>
  <si>
    <t>AU2004202_AU2004203</t>
  </si>
  <si>
    <t>AU2004303</t>
  </si>
  <si>
    <t>chr11:46609851-46615250</t>
  </si>
  <si>
    <t>HARBI1</t>
  </si>
  <si>
    <t>AU0412202_AU0412201</t>
  </si>
  <si>
    <t>AU0412303</t>
  </si>
  <si>
    <t>chr11:50405430-50448680</t>
  </si>
  <si>
    <t>LOC646813</t>
  </si>
  <si>
    <t>11685.s1</t>
  </si>
  <si>
    <t>chr11:69286301-69344800</t>
  </si>
  <si>
    <t>MYEOV</t>
  </si>
  <si>
    <t>12100.p1</t>
  </si>
  <si>
    <t>chr11:72324501-72334700</t>
  </si>
  <si>
    <t>CLPB</t>
  </si>
  <si>
    <t>13611.s1</t>
  </si>
  <si>
    <t>chr11:99527001-99643400</t>
  </si>
  <si>
    <t>CNTN5</t>
  </si>
  <si>
    <t>AU1098202_AU1098201</t>
  </si>
  <si>
    <t>AU1098303</t>
  </si>
  <si>
    <t>chr11:102002649-102007469</t>
  </si>
  <si>
    <t>12975.p1</t>
  </si>
  <si>
    <t>chr11:121392801-123018200</t>
  </si>
  <si>
    <t>BLID,BSX,CRTAM,JHY,SORL1,UBASH3B</t>
  </si>
  <si>
    <t>14681.s1</t>
  </si>
  <si>
    <t>chr11:122438501-122516951</t>
  </si>
  <si>
    <t>14508.s1</t>
  </si>
  <si>
    <t>chr11:132724001-132728400</t>
  </si>
  <si>
    <t>OPCML</t>
  </si>
  <si>
    <t>AU4056202_AU4056201</t>
  </si>
  <si>
    <t>AU4056301</t>
  </si>
  <si>
    <t>chr12:81935-146234</t>
  </si>
  <si>
    <t>IQSEC3</t>
  </si>
  <si>
    <t>11714.p1</t>
  </si>
  <si>
    <t>chr12:3548101-3556237</t>
  </si>
  <si>
    <t>PRMT8</t>
  </si>
  <si>
    <t>14473.s1</t>
  </si>
  <si>
    <t>chr12:5962701-5988945</t>
  </si>
  <si>
    <t>VWF</t>
  </si>
  <si>
    <t>chr12:6021101-6113300</t>
  </si>
  <si>
    <t>13608.p1</t>
  </si>
  <si>
    <t>chr12:7822601-7839300</t>
  </si>
  <si>
    <t>SLC2A14</t>
  </si>
  <si>
    <t>13694.p1</t>
  </si>
  <si>
    <t>chr12:25274272-25289145</t>
  </si>
  <si>
    <t>14552.p1</t>
  </si>
  <si>
    <t>chr12:42099401-42580400</t>
  </si>
  <si>
    <t>GXYLT1,PPHLN1,PRICKLE1,YAF2,ZCRB1</t>
  </si>
  <si>
    <t>13146.p1</t>
  </si>
  <si>
    <t>chr12:76950001-76953500</t>
  </si>
  <si>
    <t>14030.s1</t>
  </si>
  <si>
    <t>chr12:85342101-85344400</t>
  </si>
  <si>
    <t>11963.p1</t>
  </si>
  <si>
    <t>chr12:96828040-96841343</t>
  </si>
  <si>
    <t>CFAP54</t>
  </si>
  <si>
    <t>14560.s1</t>
  </si>
  <si>
    <t>chr12:99719201-99750000</t>
  </si>
  <si>
    <t>ANKS1B</t>
  </si>
  <si>
    <t>11775.p1</t>
  </si>
  <si>
    <t>chr12:104070701-104073000</t>
  </si>
  <si>
    <t>HCFC2</t>
  </si>
  <si>
    <t>11004.p1</t>
  </si>
  <si>
    <t>chr12:122132001-122161200</t>
  </si>
  <si>
    <t>MLXIP</t>
  </si>
  <si>
    <t>AU2337202_AU2337201</t>
  </si>
  <si>
    <t>AU2337303</t>
  </si>
  <si>
    <t>chr12:130581256-131208555</t>
  </si>
  <si>
    <t>ADGRD1,RAN,STX2</t>
  </si>
  <si>
    <t>14181.s1</t>
  </si>
  <si>
    <t>chr13:19905301-19981900</t>
  </si>
  <si>
    <t>ZMYM2</t>
  </si>
  <si>
    <t>12821.s1</t>
  </si>
  <si>
    <t>chr13:31548001-31555600</t>
  </si>
  <si>
    <t>11038.p1</t>
  </si>
  <si>
    <t>chr13:31779601-31787600</t>
  </si>
  <si>
    <t>RXFP2</t>
  </si>
  <si>
    <t>12343.p1</t>
  </si>
  <si>
    <t>chr13:40523601-41343725</t>
  </si>
  <si>
    <t>ELF1,FOXO1,KBTBD6,KBTBD7,MRPS31,MTRF1,NAA16,SLC25A15,WBP4</t>
  </si>
  <si>
    <t>AU1894203_AU1894201</t>
  </si>
  <si>
    <t>AU1894303</t>
  </si>
  <si>
    <t>chr13:49602565-49606164</t>
  </si>
  <si>
    <t>11537.s1</t>
  </si>
  <si>
    <t>chr13:60802801-60807900</t>
  </si>
  <si>
    <t>12550.s1</t>
  </si>
  <si>
    <t>chr13:78154001-78158600</t>
  </si>
  <si>
    <t>RNF219-AS1</t>
  </si>
  <si>
    <t>AU4089202_AU4089201</t>
  </si>
  <si>
    <t>AU4089301</t>
  </si>
  <si>
    <t>chr13:81527166-81558965</t>
  </si>
  <si>
    <t>AU2617202_AU2617201</t>
  </si>
  <si>
    <t>AU2617302</t>
  </si>
  <si>
    <t>chr13:87681446-87712166</t>
  </si>
  <si>
    <t>11472.s1</t>
  </si>
  <si>
    <t>chr13:101584701-101627100</t>
  </si>
  <si>
    <t>ITGBL1</t>
  </si>
  <si>
    <t>11380.p1</t>
  </si>
  <si>
    <t>chr13:105111901-105162854</t>
  </si>
  <si>
    <t>13332.p1</t>
  </si>
  <si>
    <t>chr13:107708201-107733800</t>
  </si>
  <si>
    <t>FAM155A</t>
  </si>
  <si>
    <t>14432.s1</t>
  </si>
  <si>
    <t>chr13:108869901-108872100</t>
  </si>
  <si>
    <t>MYO16</t>
  </si>
  <si>
    <t>12426.s1</t>
  </si>
  <si>
    <t>chr14:39510801-39751400</t>
  </si>
  <si>
    <t>AU4235202_AU4235201</t>
  </si>
  <si>
    <t>AU4235301</t>
  </si>
  <si>
    <t>chr14:41119196-41123467</t>
  </si>
  <si>
    <t>LINC02315</t>
  </si>
  <si>
    <t>14204.s1</t>
  </si>
  <si>
    <t>chr14:41391101-41396900</t>
  </si>
  <si>
    <t>11788.s1</t>
  </si>
  <si>
    <t>chr14:44605601-44619000</t>
  </si>
  <si>
    <t>AU1756301</t>
  </si>
  <si>
    <t>chr14:54229883-54239504</t>
  </si>
  <si>
    <t>AU3369202_AU3369201</t>
  </si>
  <si>
    <t>AU3369302</t>
  </si>
  <si>
    <t>chr14:58204069-58210435</t>
  </si>
  <si>
    <t>ACTR10</t>
  </si>
  <si>
    <t>14114.p1</t>
  </si>
  <si>
    <t>chr14:65690063-65705900</t>
  </si>
  <si>
    <t>FUT8</t>
  </si>
  <si>
    <t>AU002801_AU002802</t>
  </si>
  <si>
    <t>AU002804</t>
  </si>
  <si>
    <t>chr14:70326984-70771483</t>
  </si>
  <si>
    <t>ADAM20,ADAM21,COX16,MAP3K9,MED6,SYNJ2BP,SYNJ2BP-COX16,TTC9</t>
  </si>
  <si>
    <t>AU1510202_AU1510201</t>
  </si>
  <si>
    <t>AU1510303</t>
  </si>
  <si>
    <t>chr14:96492355-96496263</t>
  </si>
  <si>
    <t>13907.p1</t>
  </si>
  <si>
    <t>chr14:102595201-102599400</t>
  </si>
  <si>
    <t>RCOR1</t>
  </si>
  <si>
    <t>13589.p1</t>
  </si>
  <si>
    <t>chr14:104392935-104505700</t>
  </si>
  <si>
    <t>14159.p1</t>
  </si>
  <si>
    <t>chr15:23364101-28345675</t>
  </si>
  <si>
    <t>ATP10A,GABRA5,GABRB3,GABRG3,GOLGA6L2,GOLGA8S,HERC2,MAGEL2,MKRN3,NDN,NPAP1,OCA2,SNRPN,SNURF,UBE3A</t>
  </si>
  <si>
    <t>AU1042202_AU1042201</t>
  </si>
  <si>
    <t>AU1042303</t>
  </si>
  <si>
    <t>chr15:23430715-28343827</t>
  </si>
  <si>
    <t>ATP10A,GABRA5,GABRB3,GABRG3,GOLGA6L2,HERC2,MAGEL2,MKRN3,NDN,NPAP1,OCA2,SNRPN,SNURF,UBE3A</t>
  </si>
  <si>
    <t>AU4007202_AU4007201</t>
  </si>
  <si>
    <t>AU4007301</t>
  </si>
  <si>
    <t>chr15:23432884-28302029</t>
  </si>
  <si>
    <t>AU013201_AU013202</t>
  </si>
  <si>
    <t>AU013203</t>
  </si>
  <si>
    <t>chr15:23565987-23719653</t>
  </si>
  <si>
    <t>MAGEL2,MKRN3,NDN</t>
  </si>
  <si>
    <t>AU013204</t>
  </si>
  <si>
    <t>chr15:23566153-23719453</t>
  </si>
  <si>
    <t>13355.p1</t>
  </si>
  <si>
    <t>chr15:26722901-27307300</t>
  </si>
  <si>
    <t>GABRA5,GABRB3,GABRG3</t>
  </si>
  <si>
    <t>14531.p1</t>
  </si>
  <si>
    <t>chr15:28746501-30955500</t>
  </si>
  <si>
    <t>APBA2,ARHGAP11B,CHRFAM7A,FAM189A1,FAN1,GOLGA6L7,GOLGA8H,GOLGA8J,GOLGA8N,GOLGA8Q,GOLGA8R,GOLGA8T,LOC100996413,MTMR10,NSMCE3,TJP1</t>
  </si>
  <si>
    <t>11928.p1</t>
  </si>
  <si>
    <t>chr15:30613901-32154735</t>
  </si>
  <si>
    <t>ARHGAP11B,CHRNA7,FAN1,GOLGA8H,GOLGA8N,KLF13,LOC283710,MTMR10,OTUD7A,TRPM1</t>
  </si>
  <si>
    <t>AU2792202_AU2792201</t>
  </si>
  <si>
    <t>AU2792302</t>
  </si>
  <si>
    <t>chr15:33829939-33854024</t>
  </si>
  <si>
    <t>RYR3</t>
  </si>
  <si>
    <t>14308.p1</t>
  </si>
  <si>
    <t>chr15:53604701-53612476</t>
  </si>
  <si>
    <t>WDR72</t>
  </si>
  <si>
    <t>13604.p1</t>
  </si>
  <si>
    <t>chr15:53689101-53691900</t>
  </si>
  <si>
    <t>11233.p1</t>
  </si>
  <si>
    <t>chr15:68807301-73859200</t>
  </si>
  <si>
    <t>ADPGK,ANP32A,ARIH1,BBS4,CD276,CELF6,CT62,GLCE,GOLGA6B,GRAMD2A,HCN4,HEXA,HIGD2B,INSYN1,KIF23,LARP6,LRRC49,MYO9A,NEO1,NOX5,NPTN,NR2E3,PAQR5,PARP6,PKM,REC114,RPLP1,SENP8,SPESP1,THAP10,THSD4,TLE3,TMEM202,UACA</t>
  </si>
  <si>
    <t>AU1652202_AU1652201</t>
  </si>
  <si>
    <t>AU1652301</t>
  </si>
  <si>
    <t>chr15:74881560-74909392</t>
  </si>
  <si>
    <t>FAM219B,MPI</t>
  </si>
  <si>
    <t>13314.p1</t>
  </si>
  <si>
    <t>chr15:92940901-92945600</t>
  </si>
  <si>
    <t>CHD2</t>
  </si>
  <si>
    <t>AU1772202_AU1772201</t>
  </si>
  <si>
    <t>AU1772301</t>
  </si>
  <si>
    <t>chr15:93345472-93448771</t>
  </si>
  <si>
    <t>11042.s1</t>
  </si>
  <si>
    <t>chr15:93755201-93797400</t>
  </si>
  <si>
    <t>AU1305202_AU1305201</t>
  </si>
  <si>
    <t>AU1305303</t>
  </si>
  <si>
    <t>chr15:94193172-94206260</t>
  </si>
  <si>
    <t>13465.p1</t>
  </si>
  <si>
    <t>chr15:95927401-96080335</t>
  </si>
  <si>
    <t>14443.p1</t>
  </si>
  <si>
    <t>chr15:98936210-99462439</t>
  </si>
  <si>
    <t>IGF1R,LRRC28,PGPEP1L,SYNM,TTC23</t>
  </si>
  <si>
    <t>11435.p1</t>
  </si>
  <si>
    <t>chr16:32304-1264400</t>
  </si>
  <si>
    <t>ARHGDIG,AXIN1,C1QTNF8,CACNA1H,CAPN15,CCDC78,CHTF18,CIAO3,DECR2,FAM173A,FAM234A,FBXL16,GNG13,HAGHL,HBA1,HBA2,HBM,HBQ1,HBZ,JMJD8,LMF1,LUC7L,MCRIP2,METRN,METTL26,MPG,MRPL28,MSLN,NHLRC4,NME4,NPRL3,PDIA2,PIGQ,POLR3K,PRR25,PRR35,RAB11FIP3,RAB40C,RGS11,RHBDF1,RHBDL1,RHOT2,RPUSD1,SNRNP25,SOX8,SSTR5,STUB1,TMEM8A,TPSAB1,TPSB2,TPSD1,TPSG1,WDR24,WDR90,WFIKKN1</t>
  </si>
  <si>
    <t>AU010901_AU010902</t>
  </si>
  <si>
    <t>AU010904</t>
  </si>
  <si>
    <t>chr16:628401-654300</t>
  </si>
  <si>
    <t>MCRIP2,METTL26,WDR90,WFIKKN1</t>
  </si>
  <si>
    <t>14134.p1</t>
  </si>
  <si>
    <t>chr16:2292001-2295900</t>
  </si>
  <si>
    <t>ABCA3</t>
  </si>
  <si>
    <t>12984.p1</t>
  </si>
  <si>
    <t>chr16:3424701-3455500</t>
  </si>
  <si>
    <t>NAA60,ZNF597</t>
  </si>
  <si>
    <t>11551.p1</t>
  </si>
  <si>
    <t>chr16:8715232-9208187</t>
  </si>
  <si>
    <t>ABAT,C16orf72,CARHSP1,PMM2,TMEM186,USP7</t>
  </si>
  <si>
    <t>11168.p1</t>
  </si>
  <si>
    <t>chr16:8806101-9152412</t>
  </si>
  <si>
    <t>C16orf72,CARHSP1,PMM2,USP7</t>
  </si>
  <si>
    <t>14638.p1</t>
  </si>
  <si>
    <t>chr16:24714401-27418700</t>
  </si>
  <si>
    <t>AQP8,ARHGAP17,C16orf82,HS3ST4,IL21R,IL4R,KDM8,LCMT1,NSMCE1,SLC5A11,TNRC6A,ZKSCAN2</t>
  </si>
  <si>
    <t>13416.p1</t>
  </si>
  <si>
    <t>chr16:28743701-29052769</t>
  </si>
  <si>
    <t>ATP2A1,ATXN2L,CD19,LAT,NFATC2IP,NPIPB9,RABEP2,SH2B1,SPNS1,TUFM</t>
  </si>
  <si>
    <t>12435.p1</t>
  </si>
  <si>
    <t>chr16:29523777-30189981</t>
  </si>
  <si>
    <t>ALDOA,ASPHD1,C16orf54,C16orf92,CDIPT,CORO1A,DOC2A,FAM57B,GDPD3,HIRIP3,INO80E,KCTD13,KIF22,LOC112694756,MAPK3,MAZ,MVP,PAGR1,PPP4C,PRRT2,QPRT,SEZ6L2,SPN,TAOK2,TBX6,TMEM219,YPEL3,ZG16</t>
  </si>
  <si>
    <t>chr16:29532431-30188900</t>
  </si>
  <si>
    <t>13335.p1</t>
  </si>
  <si>
    <t>chr16:29536287-30189981</t>
  </si>
  <si>
    <t>14023.p1</t>
  </si>
  <si>
    <t>chr16:29536287-30190504</t>
  </si>
  <si>
    <t>12451.p1</t>
  </si>
  <si>
    <t>chr16:29545142-30188900</t>
  </si>
  <si>
    <t>11433.p1</t>
  </si>
  <si>
    <t>chr16:29545142-30189981</t>
  </si>
  <si>
    <t>12308.p1</t>
  </si>
  <si>
    <t>11090.p1</t>
  </si>
  <si>
    <t>chr16:29545142-30190504</t>
  </si>
  <si>
    <t>12647.p1</t>
  </si>
  <si>
    <t>chr16:29545142-30191700</t>
  </si>
  <si>
    <t>11540.p1</t>
  </si>
  <si>
    <t>chr16:29547579-30188800</t>
  </si>
  <si>
    <t>12643.s1</t>
  </si>
  <si>
    <t>chr16:51934201-51943700</t>
  </si>
  <si>
    <t>11809.s1</t>
  </si>
  <si>
    <t>chr16:61786101-61802698</t>
  </si>
  <si>
    <t>CDH8</t>
  </si>
  <si>
    <t>13815.p1</t>
  </si>
  <si>
    <t>chr16:76212301-76482200</t>
  </si>
  <si>
    <t>CNTNAP4</t>
  </si>
  <si>
    <t>12383.p1</t>
  </si>
  <si>
    <t>chr16:77909701-77998815</t>
  </si>
  <si>
    <t>VAT1L</t>
  </si>
  <si>
    <t>13993.p1</t>
  </si>
  <si>
    <t>chr16:81031601-81210700</t>
  </si>
  <si>
    <t>ATMIN,C16orf46,CENPN,GCSH,PKD1L2</t>
  </si>
  <si>
    <t>11327.p1</t>
  </si>
  <si>
    <t>chr16:81144501-86159600</t>
  </si>
  <si>
    <t>ADAD2,ATP2C2,BCO1,C16orf74,CDH13,CMIP,COTL1,COX4I1,CRISPLD2,DNAAF1,EMC8,FAM92B,GAN,GINS2,GSE1,HSBP1,HSD17B2,HSDL1,IRF8,KCNG4,KIAA0513,KLHL36,MBTPS1,MEAK7,MLYCD,MPHOSPH6,NECAB2,OSGIN1,PKD1L2,PLCG2,SDR42E1,SLC38A8,TAF1C,USP10,WFDC1,ZDHHC7</t>
  </si>
  <si>
    <t>14475.p1</t>
  </si>
  <si>
    <t>chr16:83127201-83203200</t>
  </si>
  <si>
    <t>CDH13</t>
  </si>
  <si>
    <t>AU1072202_AU1072201</t>
  </si>
  <si>
    <t>AU1072303</t>
  </si>
  <si>
    <t>chr16:83921996-84092002</t>
  </si>
  <si>
    <t>MBTPS1,NECAB2,OSGIN1,SLC38A8</t>
  </si>
  <si>
    <t>12613.s1</t>
  </si>
  <si>
    <t>chr16:84203001-84205400</t>
  </si>
  <si>
    <t>14412.s1</t>
  </si>
  <si>
    <t>chr16:89740401-89753952</t>
  </si>
  <si>
    <t>FANCA</t>
  </si>
  <si>
    <t>14226.p1</t>
  </si>
  <si>
    <t>chr17:1064004-1709900</t>
  </si>
  <si>
    <t>ABR,BHLHA9,CRK,INPP5K,MYO1C,PITPNA,PRPF8,RILP,SCARF1,SLC43A2,TLCD2,TRARG1,YWHAE</t>
  </si>
  <si>
    <t>12243.p1</t>
  </si>
  <si>
    <t>chr17:1612601-1620251</t>
  </si>
  <si>
    <t>SLC43A2</t>
  </si>
  <si>
    <t>13555.p1</t>
  </si>
  <si>
    <t>chr17:14185901-15582900</t>
  </si>
  <si>
    <t>CDRT1,CDRT15,CDRT4,COX10,HS3ST3B1,PMP22,TEKT3,TVP23C,TVP23C-CDRT4</t>
  </si>
  <si>
    <t>13561.p1</t>
  </si>
  <si>
    <t>chr17:15964201-18070300</t>
  </si>
  <si>
    <t>ADORA2B,ATPAF2,CCDC144A,CENPV,COPS3,DRC3,FAM106CP,FLCN,GID4,LRRC75A,MED9,MPRIP,NCOR1,NT5M,PEMT,PIGL,PLD6,RAI1,RASD1,SREBF1,TNFRSF13B,TOM1L2,TRPV2,TTC19,UBB,ZNF287,ZNF624,ZSWIM7</t>
  </si>
  <si>
    <t>AU3124202_AU3124201</t>
  </si>
  <si>
    <t>AU3124301</t>
  </si>
  <si>
    <t>chr17:28942264-28947657</t>
  </si>
  <si>
    <t>PHF12</t>
  </si>
  <si>
    <t>13133.p1</t>
  </si>
  <si>
    <t>chr17:29677780-29689920</t>
  </si>
  <si>
    <t>SSH2</t>
  </si>
  <si>
    <t>14459.p1</t>
  </si>
  <si>
    <t>chr17:30621301-30873900</t>
  </si>
  <si>
    <t>ATAD5,CRLF3</t>
  </si>
  <si>
    <t>11353.p1</t>
  </si>
  <si>
    <t>chr17:36375801-37905300</t>
  </si>
  <si>
    <t>AATF,ACACA,C17orf78,DDX52,DHRS11,DUSP14,GGNBP2,HNF1B,LHX1,MRM1,MYO19,PIGW,SYNRG,TADA2A,TBC1D3D,TBC1D3F,TBC1D3G,TBC1D3H,TBC1D3I,TBC1D3J,TBC1D3K,ZNHIT3</t>
  </si>
  <si>
    <t>14643.p1</t>
  </si>
  <si>
    <t>chr17:36441101-37900227</t>
  </si>
  <si>
    <t>AATF,ACACA,C17orf78,DDX52,DHRS11,DUSP14,GGNBP2,HNF1B,LHX1,MRM1,MYO19,PIGW,SYNRG,TADA2A,TBC1D3D,TBC1D3G,TBC1D3H,TBC1D3I,TBC1D3J,ZNHIT3</t>
  </si>
  <si>
    <t>AU1355202_AU1355201</t>
  </si>
  <si>
    <t>AU1355301</t>
  </si>
  <si>
    <t>chr17:41725949-43439532</t>
  </si>
  <si>
    <t>AARSD1,ACLY,AOC2,AOC3,ARL4D,ATP6V0A1,BECN1,BRCA1,C17orf113,CAVIN1,CCDC200,CCR10,CNP,CNTD1,CNTNAP1,COA3,COASY,DHX58,DNAJC7,EZH1,FKBP10,G6PC,GHDC,HAP1,HCRT,HSD17B1,HSPB9,IFI35,JUP,KAT2A,KCNH4,KLHL10,KLHL11,MLX,NAGLU,NBR1,NKIRAS2,NT5C3B,P3H4,PLEKHH3,PSMC3IP,PSME3,PTGES3L,PTGES3L-AARSD1,RAB5C,RAMP2,RETREG3,RND2,RPL27,RUNDC1,STAT3,STAT5A,STAT5B,TMEM106A,TTC25,TUBG1,TUBG2,VAT1,VPS25,WNK4,ZNF385C</t>
  </si>
  <si>
    <t>12221.p1</t>
  </si>
  <si>
    <t>chr17:43121544-43128023</t>
  </si>
  <si>
    <t>BRCA1</t>
  </si>
  <si>
    <t>12221.s1</t>
  </si>
  <si>
    <t>11982.p1</t>
  </si>
  <si>
    <t>chr17:46703246-47019504</t>
  </si>
  <si>
    <t>GOSR2,NSF,RPRML,WNT3,WNT9B</t>
  </si>
  <si>
    <t>12117.s1</t>
  </si>
  <si>
    <t>chr17:60013101-62264865</t>
  </si>
  <si>
    <t>APPBP2,BCAS3,BRIP1,C17orf64,C17orf82,CA4,HEATR6,INTS2,MED13,NACA2,PPM1D,TBX2,TBX4,USP32</t>
  </si>
  <si>
    <t>14084.p1</t>
  </si>
  <si>
    <t>chr17:75440378-76582968</t>
  </si>
  <si>
    <t>AANAT,ACOX1,CASKIN2,CDK3,CYGB,EVPL,EXOC7,FBF1,FOXJ1,GALK1,GALR2,H3F3B,ITGB4,LLGL2,MRPL38,MYO15B,PRCD,PRPSAP1,QRICH2,RECQL5,RHBDF2,RNF157,SAP30BP,SMIM5,SMIM6,SPHK1,SRP68,ST6GALNAC2,TEN1,TMEM94,TRIM47,TRIM65,TSEN54,UBALD2,UBE2O,UNC13D,UNK,WBP2,ZACN</t>
  </si>
  <si>
    <t>13162.p1</t>
  </si>
  <si>
    <t>chr18:28930801-28933700</t>
  </si>
  <si>
    <t>12585.s1</t>
  </si>
  <si>
    <t>chr18:34594101-34600300</t>
  </si>
  <si>
    <t>DTNA</t>
  </si>
  <si>
    <t>13972.s1</t>
  </si>
  <si>
    <t>chr18:38755701-38758500</t>
  </si>
  <si>
    <t>13547.p1</t>
  </si>
  <si>
    <t>chr18:76567079-76573734</t>
  </si>
  <si>
    <t>12295.s1</t>
  </si>
  <si>
    <t>chr19:609155-927182</t>
  </si>
  <si>
    <t>AZU1,CFD,ELANE,FGF22,FSTL3,HCN2,KISS1R,MED16,MISP,PALM,PLPPR3,POLRMT,PRSS57,PRTN3,PTBP1,R3HDM4,RNF126</t>
  </si>
  <si>
    <t>14601.s1</t>
  </si>
  <si>
    <t>chr19:2875201-2918800</t>
  </si>
  <si>
    <t>ZNF556,ZNF57</t>
  </si>
  <si>
    <t>AU1178202_AU1178201</t>
  </si>
  <si>
    <t>AU1178302</t>
  </si>
  <si>
    <t>chr19:7919616-7925515</t>
  </si>
  <si>
    <t>CTXN1,SNAPC2</t>
  </si>
  <si>
    <t>13018.p1</t>
  </si>
  <si>
    <t>chr19:14938612-15781333</t>
  </si>
  <si>
    <t>AKAP8,AKAP8L,BRD4,CASP14,CCDC105,CYP4F12,CYP4F22,CYP4F3,CYP4F8,EPHX3,ILVBL,NOTCH3,OR10H2,OR10H3,OR1I1,OR7C2,PGLYRP2,RASAL3,SLC1A6,SYDE1,WIZ</t>
  </si>
  <si>
    <t>14313.p1</t>
  </si>
  <si>
    <t>chr19:17925201-17928200</t>
  </si>
  <si>
    <t>14662.s1</t>
  </si>
  <si>
    <t>chr19:34171301-34176100</t>
  </si>
  <si>
    <t>LSM14A</t>
  </si>
  <si>
    <t>chr19:37138752-37144828</t>
  </si>
  <si>
    <t>11193.s1</t>
  </si>
  <si>
    <t>chr19:37425301-37464344</t>
  </si>
  <si>
    <t>ZNF569</t>
  </si>
  <si>
    <t>12076.p1</t>
  </si>
  <si>
    <t>chr19:38673801-38677300</t>
  </si>
  <si>
    <t>ACTN4</t>
  </si>
  <si>
    <t>AU3175202_AU3175201</t>
  </si>
  <si>
    <t>AU3175303</t>
  </si>
  <si>
    <t>chr19:44378642-44452414</t>
  </si>
  <si>
    <t>ZNF229,ZNF285</t>
  </si>
  <si>
    <t>13874.p1</t>
  </si>
  <si>
    <t>chr19:47132506-47184135</t>
  </si>
  <si>
    <t>SAE1</t>
  </si>
  <si>
    <t>14668.s1</t>
  </si>
  <si>
    <t>chr19:47151001-47154000</t>
  </si>
  <si>
    <t>13306.s1</t>
  </si>
  <si>
    <t>chr19:48820101-48846600</t>
  </si>
  <si>
    <t>HSD17B14,PLEKHA4</t>
  </si>
  <si>
    <t>11441.s1</t>
  </si>
  <si>
    <t>chr19:49719682-49737792</t>
  </si>
  <si>
    <t>11986.s1</t>
  </si>
  <si>
    <t>chr19:50909701-50915300</t>
  </si>
  <si>
    <t>KLK4</t>
  </si>
  <si>
    <t>chr19:52958348-53197247</t>
  </si>
  <si>
    <t>ERVV-1,ERVV-2,ZNF160,ZNF347,ZNF415,ZNF665</t>
  </si>
  <si>
    <t>14513.p1</t>
  </si>
  <si>
    <t>chr19:54964236-57146715</t>
  </si>
  <si>
    <t>BRSK1,CCDC106,COX6B2,DNAAF3,EDDM13,EPN1,EPS8L1,FAM71E2,FIZ1,GALP,GP6,HSPBP1,IL11,ISOC2,KMT5C,NAT14,NLRP11,NLRP13,NLRP2,NLRP4,NLRP5,NLRP8,NLRP9,PEG3,PPP1R12C,PPP6R1,PTPRH,RDH13,RFPL4A,RFPL4AL1,RPL28,SBK2,SBK3,SHISA7,SMIM17,SSC5D,SYT5,TMEM150B,TMEM190,TMEM238,TMEM86B,TNNI3,TNNT1,U2AF2,UBE2S,USP29,ZFP28,ZIM2,ZIM3,ZNF444,ZNF470,ZNF471,ZNF524,ZNF579,ZNF580,ZNF581,ZNF582,ZNF583,ZNF628,ZNF667,ZNF71,ZNF784,ZNF787,ZNF835,ZNF865,ZSCAN5A,ZSCAN5B,ZSCAN5C</t>
  </si>
  <si>
    <t>chr19:55020752-55045900</t>
  </si>
  <si>
    <t>GP6,RDH13</t>
  </si>
  <si>
    <t>13177.p1</t>
  </si>
  <si>
    <t>chr20:494101-497100</t>
  </si>
  <si>
    <t>CSNK2A1</t>
  </si>
  <si>
    <t>AU0976202_AU0976201</t>
  </si>
  <si>
    <t>AU0976301</t>
  </si>
  <si>
    <t>chr20:871058-873957</t>
  </si>
  <si>
    <t>ANGPT4</t>
  </si>
  <si>
    <t>AU1667101_AU1667102</t>
  </si>
  <si>
    <t>AU1667201</t>
  </si>
  <si>
    <t>chr20:2490455-2495554</t>
  </si>
  <si>
    <t>ZNF343</t>
  </si>
  <si>
    <t>AU2458202_AU2458201</t>
  </si>
  <si>
    <t>AU2458302</t>
  </si>
  <si>
    <t>chr20:14893755-14954254</t>
  </si>
  <si>
    <t>MACROD2</t>
  </si>
  <si>
    <t>13023.s1</t>
  </si>
  <si>
    <t>chr20:18293321-18304651</t>
  </si>
  <si>
    <t>ZNF133</t>
  </si>
  <si>
    <t>13023.p1</t>
  </si>
  <si>
    <t>chr20:18321136-18329677</t>
  </si>
  <si>
    <t>chr20:25935173-25974376</t>
  </si>
  <si>
    <t>LINC01733</t>
  </si>
  <si>
    <t>chr20:44226501-44230500</t>
  </si>
  <si>
    <t>chr20:44226601-44230500</t>
  </si>
  <si>
    <t>14070.s1</t>
  </si>
  <si>
    <t>chr20:46410001-46412700</t>
  </si>
  <si>
    <t>LOC105372633</t>
  </si>
  <si>
    <t>14207.p1</t>
  </si>
  <si>
    <t>chr20:60194583-60206931</t>
  </si>
  <si>
    <t>MIR646HG</t>
  </si>
  <si>
    <t>chr20:62003601-62010374</t>
  </si>
  <si>
    <t>TAF4</t>
  </si>
  <si>
    <t>13048.s1</t>
  </si>
  <si>
    <t>chr21:20815001-20822700</t>
  </si>
  <si>
    <t>12618.p1</t>
  </si>
  <si>
    <t>chr21:35237801-35245100</t>
  </si>
  <si>
    <t>13626.p1</t>
  </si>
  <si>
    <t>chr21:40073901-40085400</t>
  </si>
  <si>
    <t>DSCAM</t>
  </si>
  <si>
    <t>13328.p1</t>
  </si>
  <si>
    <t>chr22:17927001-17929600</t>
  </si>
  <si>
    <t>MICAL3</t>
  </si>
  <si>
    <t>13859.p1</t>
  </si>
  <si>
    <t>chr22:18943389-20689097</t>
  </si>
  <si>
    <t>ARVCF,C22orf39,CCDC188,CDC45,CLDN5,CLTCL1,COMT,DGCR2,DGCR6L,DGCR8,ESS2,GNB1L,GP1BB,GSC2,HIRA,KLHL22,MED15,MRPL40,RANBP1,RTL10,RTN4R,SCARF2,SEPT5,SLC25A1,TANGO2,TBX1,TRMT2A,TSSK2,TXNRD2,UFD1,ZDHHC8,ZNF74</t>
  </si>
  <si>
    <t>14330.p1</t>
  </si>
  <si>
    <t>chr22:18943761-21112032</t>
  </si>
  <si>
    <t>AIFM3,ARVCF,C22orf39,CCDC188,CDC45,CLDN5,CLTCL1,COMT,CRKL,DGCR2,DGCR6L,DGCR8,ESS2,GNB1L,GP1BB,GSC2,HIRA,KLHL22,LRRC74B,LZTR1,MED15,MRPL40,P2RX6,PI4KA,RANBP1,RTL10,RTN4R,SCARF2,SEPT5,SERPIND1,SLC25A1,SLC7A4,SNAP29,TANGO2,TBX1,THAP7,TRMT2A,TSSK2,TXNRD2,UFD1,ZDHHC8,ZNF74</t>
  </si>
  <si>
    <t>14468.s1</t>
  </si>
  <si>
    <t>chr22:18945212-21114754</t>
  </si>
  <si>
    <t>11236.s1</t>
  </si>
  <si>
    <t>chr22:28312101-28321700</t>
  </si>
  <si>
    <t>TTC28</t>
  </si>
  <si>
    <t>13496.s1</t>
  </si>
  <si>
    <t>chr22:29206101-29220210</t>
  </si>
  <si>
    <t>EMID1</t>
  </si>
  <si>
    <t>12224.p1</t>
  </si>
  <si>
    <t>chr22:40099401-40374600</t>
  </si>
  <si>
    <t>ADSL,TNRC6B</t>
  </si>
  <si>
    <t>12618.s1</t>
  </si>
  <si>
    <t>chr22:40836501-40842800</t>
  </si>
  <si>
    <t>ST13</t>
  </si>
  <si>
    <t>11099.s1</t>
  </si>
  <si>
    <t>chr22:44456201-44460200</t>
  </si>
  <si>
    <t>13620.p1</t>
  </si>
  <si>
    <t>chr22:44482101-44484300</t>
  </si>
  <si>
    <t>14232.p1</t>
  </si>
  <si>
    <t>chr22:47793301-50800000</t>
  </si>
  <si>
    <t>ACR,ADM2,ALG12,ARSA,BRD1,C22orf34,CHKB,CPT1B,CRELD2,DENND6B,FAM19A5,HDAC10,IL17REL,KLHDC7B,LMF2,MAPK11,MAPK12,MAPK8IP2,MIOX,MLC1,MOV10L1,NCAPH2,ODF3B,PANX2,PIM3,PLXNB2,PPP6R2,RABL2B,SBF1,SCO2,SELENOO,SHANK3,SYCE3,TRABD,TTLL8,TUBGCP6,TYMP,ZBED4</t>
  </si>
  <si>
    <t>AU1773202_AU1773201</t>
  </si>
  <si>
    <t>AU1773302</t>
  </si>
  <si>
    <t>chr22:50683762-50801529</t>
  </si>
  <si>
    <t>ACR,RABL2B,SHANK3</t>
  </si>
  <si>
    <t>Description</t>
  </si>
  <si>
    <r>
      <t xml:space="preserve">The table lists the </t>
    </r>
    <r>
      <rPr>
        <i/>
        <sz val="11"/>
        <color theme="1"/>
        <rFont val="Calibri"/>
        <family val="2"/>
        <scheme val="minor"/>
      </rPr>
      <t xml:space="preserve">de novo </t>
    </r>
    <r>
      <rPr>
        <sz val="11"/>
        <color theme="1"/>
        <rFont val="Calibri"/>
        <family val="2"/>
        <scheme val="minor"/>
      </rPr>
      <t xml:space="preserve">CNV variants identified in the children of SSC and AGRE collections that pass the cell-line genetic drift filters.  </t>
    </r>
  </si>
  <si>
    <t>Column</t>
  </si>
  <si>
    <t>Definition</t>
  </si>
  <si>
    <t>link to the UCSC Genome Browser</t>
  </si>
  <si>
    <t>AGRE or SSC</t>
  </si>
  <si>
    <t>family ID in the collection</t>
  </si>
  <si>
    <t>role of the sample, ‘affected’ or ‘unaffected’ for affected proband or unaffected sibling, respectively</t>
  </si>
  <si>
    <t>Person IDs in the collection</t>
  </si>
  <si>
    <t>Genomic location of the CNV with format: chr N:B-E where N is the chromosome name, B is the start position and E is the end position (e.g. chr1:1305145-1314126)</t>
  </si>
  <si>
    <t>deletion or duplication</t>
  </si>
  <si>
    <t>publication</t>
  </si>
  <si>
    <t>genomic region of “intergenic”, “coding”, “inter-coding_intronic”, “noncoding”, and “peripheral” See Figure 2 for definition of the term.</t>
  </si>
  <si>
    <t>number of genes overlapping with the CNV</t>
  </si>
  <si>
    <t>list of genes overlapping with the CNV</t>
  </si>
  <si>
    <r>
      <t>number of</t>
    </r>
    <r>
      <rPr>
        <b/>
        <sz val="16"/>
        <color rgb="FF000000"/>
        <rFont val="Menlo Regular"/>
      </rPr>
      <t xml:space="preserve"> </t>
    </r>
    <r>
      <rPr>
        <b/>
        <sz val="11"/>
        <color rgb="FF000000"/>
        <rFont val="Calibri"/>
        <family val="2"/>
        <scheme val="minor"/>
      </rPr>
      <t>genes</t>
    </r>
  </si>
  <si>
    <r>
      <t>“Sanders 2015”</t>
    </r>
    <r>
      <rPr>
        <sz val="11"/>
        <color rgb="FF000000"/>
        <rFont val="Calibri"/>
        <family val="2"/>
        <scheme val="minor"/>
      </rPr>
      <t>, “Leppa 2016”</t>
    </r>
    <r>
      <rPr>
        <sz val="11"/>
        <color rgb="FF000000"/>
        <rFont val="Calibri"/>
        <family val="2"/>
        <scheme val="minor"/>
      </rPr>
      <t>, or empty if the CNV has not been published</t>
    </r>
  </si>
  <si>
    <t>AU1953202_AU1953201</t>
  </si>
  <si>
    <t>AU1953302</t>
  </si>
  <si>
    <t>chr3:126692258-126694457</t>
  </si>
  <si>
    <t>14185.s1</t>
  </si>
  <si>
    <t>chr8:142739201-142943411</t>
  </si>
  <si>
    <t>CYP11B1,CYP11B2,GML,LY6D,LYNX1,LYNX1-SLURP2,LYPD2,SLURP1,SLURP2</t>
  </si>
  <si>
    <t>14505.s1</t>
  </si>
  <si>
    <t>chr9:727020-1345486</t>
  </si>
  <si>
    <t>DMRT1,DMRT2,DMRT3,KANK1</t>
  </si>
  <si>
    <t>13874.s1</t>
  </si>
  <si>
    <t>chr16:84413362-84495119</t>
  </si>
  <si>
    <t>ATP2C2,MEAK7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</si>
</sst>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Menlo Regula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 textRotation="90"/>
    </xf>
    <xf numFmtId="0" fontId="16" fillId="0" borderId="0" xfId="0" applyFont="1"/>
    <xf numFmtId="0" fontId="19" fillId="0" borderId="1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16" fillId="0" borderId="0" xfId="0" applyFont="1" applyAlignment="1">
      <alignment horizontal="center" vertical="center" textRotation="9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7"/>
  <sheetViews>
    <sheetView tabSelected="1" workbookViewId="0">
      <selection activeCell="C6" sqref="C6"/>
    </sheetView>
  </sheetViews>
  <sheetFormatPr defaultRowHeight="15"/>
  <cols>
    <col min="1" max="1" width="5" bestFit="1" customWidth="1"/>
    <col min="2" max="2" width="5.7109375" bestFit="1" customWidth="1"/>
    <col min="3" max="3" width="21.5703125" bestFit="1" customWidth="1"/>
    <col min="4" max="4" width="10.7109375" bestFit="1" customWidth="1"/>
    <col min="5" max="5" width="10.5703125" bestFit="1" customWidth="1"/>
    <col min="6" max="6" width="25.5703125" bestFit="1" customWidth="1"/>
    <col min="7" max="7" width="11" bestFit="1" customWidth="1"/>
    <col min="8" max="8" width="9" bestFit="1" customWidth="1"/>
    <col min="9" max="9" width="12.42578125" bestFit="1" customWidth="1"/>
    <col min="10" max="10" width="20" bestFit="1" customWidth="1"/>
    <col min="11" max="11" width="3.7109375" bestFit="1" customWidth="1"/>
  </cols>
  <sheetData>
    <row r="1" spans="1:12" s="1" customFormat="1" ht="112.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pans="1:12">
      <c r="A2" t="str">
        <f>HYPERLINK("https://genome.ucsc.edu/cgi-bin/hgTracks?db=hg38&amp;position=chr1%3A1305145-1314126","LINK")</f>
        <v>LINK</v>
      </c>
      <c r="B2" t="s">
        <v>12</v>
      </c>
      <c r="C2">
        <v>12613</v>
      </c>
      <c r="D2" t="s">
        <v>13</v>
      </c>
      <c r="E2" t="s">
        <v>14</v>
      </c>
      <c r="F2" t="s">
        <v>15</v>
      </c>
      <c r="G2" t="s">
        <v>16</v>
      </c>
      <c r="H2">
        <v>8982</v>
      </c>
      <c r="J2" t="s">
        <v>17</v>
      </c>
      <c r="K2">
        <v>3</v>
      </c>
      <c r="L2" t="s">
        <v>18</v>
      </c>
    </row>
    <row r="3" spans="1:12">
      <c r="A3" t="str">
        <f>HYPERLINK("https://genome.ucsc.edu/cgi-bin/hgTracks?db=hg38&amp;position=chr1%3A3069177-4783791","LINK")</f>
        <v>LINK</v>
      </c>
      <c r="B3" t="s">
        <v>19</v>
      </c>
      <c r="C3" t="s">
        <v>20</v>
      </c>
      <c r="D3" t="s">
        <v>13</v>
      </c>
      <c r="E3" t="s">
        <v>21</v>
      </c>
      <c r="F3" t="s">
        <v>22</v>
      </c>
      <c r="G3" t="s">
        <v>16</v>
      </c>
      <c r="H3">
        <v>1714615</v>
      </c>
      <c r="J3" t="s">
        <v>17</v>
      </c>
      <c r="K3">
        <v>13</v>
      </c>
      <c r="L3" t="s">
        <v>23</v>
      </c>
    </row>
    <row r="4" spans="1:12">
      <c r="A4" t="str">
        <f>HYPERLINK("https://genome.ucsc.edu/cgi-bin/hgTracks?db=hg38&amp;position=chr1%3A3975501-3977800","LINK")</f>
        <v>LINK</v>
      </c>
      <c r="B4" t="s">
        <v>12</v>
      </c>
      <c r="C4">
        <v>13424</v>
      </c>
      <c r="D4" t="s">
        <v>24</v>
      </c>
      <c r="E4" t="s">
        <v>25</v>
      </c>
      <c r="F4" t="s">
        <v>26</v>
      </c>
      <c r="G4" t="s">
        <v>27</v>
      </c>
      <c r="H4">
        <v>2300</v>
      </c>
      <c r="J4" t="s">
        <v>28</v>
      </c>
      <c r="K4">
        <v>0</v>
      </c>
    </row>
    <row r="5" spans="1:12">
      <c r="A5" t="str">
        <f>HYPERLINK("https://genome.ucsc.edu/cgi-bin/hgTracks?db=hg38&amp;position=chr1%3A6647401-6650500","LINK")</f>
        <v>LINK</v>
      </c>
      <c r="B5" t="s">
        <v>12</v>
      </c>
      <c r="C5">
        <v>12852</v>
      </c>
      <c r="D5" t="s">
        <v>13</v>
      </c>
      <c r="E5" t="s">
        <v>29</v>
      </c>
      <c r="F5" t="s">
        <v>30</v>
      </c>
      <c r="G5" t="s">
        <v>27</v>
      </c>
      <c r="H5">
        <v>3100</v>
      </c>
      <c r="J5" t="s">
        <v>31</v>
      </c>
      <c r="K5">
        <v>1</v>
      </c>
      <c r="L5" t="s">
        <v>32</v>
      </c>
    </row>
    <row r="6" spans="1:12">
      <c r="A6" t="str">
        <f>HYPERLINK("https://genome.ucsc.edu/cgi-bin/hgTracks?db=hg38&amp;position=chr1%3A8652301-8657600","LINK")</f>
        <v>LINK</v>
      </c>
      <c r="B6" t="s">
        <v>12</v>
      </c>
      <c r="C6">
        <v>13776</v>
      </c>
      <c r="D6" t="s">
        <v>13</v>
      </c>
      <c r="E6" t="s">
        <v>33</v>
      </c>
      <c r="F6" t="s">
        <v>34</v>
      </c>
      <c r="G6" t="s">
        <v>27</v>
      </c>
      <c r="H6">
        <v>5300</v>
      </c>
      <c r="J6" t="s">
        <v>17</v>
      </c>
      <c r="K6">
        <v>1</v>
      </c>
      <c r="L6" t="s">
        <v>35</v>
      </c>
    </row>
    <row r="7" spans="1:12">
      <c r="A7" t="str">
        <f>HYPERLINK("https://genome.ucsc.edu/cgi-bin/hgTracks?db=hg38&amp;position=chr1%3A9992001-9994100","LINK")</f>
        <v>LINK</v>
      </c>
      <c r="B7" t="s">
        <v>12</v>
      </c>
      <c r="C7">
        <v>13373</v>
      </c>
      <c r="D7" t="s">
        <v>24</v>
      </c>
      <c r="E7" t="s">
        <v>36</v>
      </c>
      <c r="F7" t="s">
        <v>37</v>
      </c>
      <c r="G7" t="s">
        <v>27</v>
      </c>
      <c r="H7">
        <v>2100</v>
      </c>
      <c r="J7" t="s">
        <v>28</v>
      </c>
      <c r="K7">
        <v>0</v>
      </c>
    </row>
    <row r="8" spans="1:12">
      <c r="A8" t="str">
        <f>HYPERLINK("https://genome.ucsc.edu/cgi-bin/hgTracks?db=hg38&amp;position=chr1%3A12224601-12227300","LINK")</f>
        <v>LINK</v>
      </c>
      <c r="B8" t="s">
        <v>12</v>
      </c>
      <c r="C8">
        <v>14198</v>
      </c>
      <c r="D8" t="s">
        <v>13</v>
      </c>
      <c r="E8" t="s">
        <v>38</v>
      </c>
      <c r="F8" t="s">
        <v>39</v>
      </c>
      <c r="G8" t="s">
        <v>27</v>
      </c>
      <c r="H8">
        <v>2700</v>
      </c>
      <c r="J8" t="s">
        <v>28</v>
      </c>
      <c r="K8">
        <v>0</v>
      </c>
    </row>
    <row r="9" spans="1:12">
      <c r="A9" t="str">
        <f>HYPERLINK("https://genome.ucsc.edu/cgi-bin/hgTracks?db=hg38&amp;position=chr1%3A15687701-15696200","LINK")</f>
        <v>LINK</v>
      </c>
      <c r="B9" t="s">
        <v>12</v>
      </c>
      <c r="C9">
        <v>13259</v>
      </c>
      <c r="D9" t="s">
        <v>13</v>
      </c>
      <c r="E9" t="s">
        <v>40</v>
      </c>
      <c r="F9" t="s">
        <v>41</v>
      </c>
      <c r="G9" t="s">
        <v>27</v>
      </c>
      <c r="H9">
        <v>8500</v>
      </c>
      <c r="J9" t="s">
        <v>31</v>
      </c>
      <c r="K9">
        <v>1</v>
      </c>
      <c r="L9" t="s">
        <v>42</v>
      </c>
    </row>
    <row r="10" spans="1:12">
      <c r="A10" t="str">
        <f>HYPERLINK("https://genome.ucsc.edu/cgi-bin/hgTracks?db=hg38&amp;position=chr1%3A30388501-30398807","LINK")</f>
        <v>LINK</v>
      </c>
      <c r="B10" t="s">
        <v>12</v>
      </c>
      <c r="C10">
        <v>14696</v>
      </c>
      <c r="D10" t="s">
        <v>24</v>
      </c>
      <c r="E10" t="s">
        <v>43</v>
      </c>
      <c r="F10" t="s">
        <v>44</v>
      </c>
      <c r="G10" t="s">
        <v>27</v>
      </c>
      <c r="H10">
        <v>10307</v>
      </c>
      <c r="J10" t="s">
        <v>28</v>
      </c>
      <c r="K10">
        <v>0</v>
      </c>
    </row>
    <row r="11" spans="1:12">
      <c r="A11" t="str">
        <f>HYPERLINK("https://genome.ucsc.edu/cgi-bin/hgTracks?db=hg38&amp;position=chr1%3A40513501-40534200","LINK")</f>
        <v>LINK</v>
      </c>
      <c r="B11" t="s">
        <v>12</v>
      </c>
      <c r="C11">
        <v>14534</v>
      </c>
      <c r="D11" t="s">
        <v>13</v>
      </c>
      <c r="E11" t="s">
        <v>45</v>
      </c>
      <c r="F11" t="s">
        <v>46</v>
      </c>
      <c r="G11" t="s">
        <v>27</v>
      </c>
      <c r="H11">
        <v>20700</v>
      </c>
      <c r="I11" t="s">
        <v>47</v>
      </c>
      <c r="J11" t="s">
        <v>17</v>
      </c>
      <c r="K11">
        <v>2</v>
      </c>
      <c r="L11" t="s">
        <v>48</v>
      </c>
    </row>
    <row r="12" spans="1:12">
      <c r="A12" t="str">
        <f>HYPERLINK("https://genome.ucsc.edu/cgi-bin/hgTracks?db=hg38&amp;position=chr1%3A40513501-40534200","LINK")</f>
        <v>LINK</v>
      </c>
      <c r="B12" t="s">
        <v>12</v>
      </c>
      <c r="C12">
        <v>14534</v>
      </c>
      <c r="D12" t="s">
        <v>24</v>
      </c>
      <c r="E12" t="s">
        <v>49</v>
      </c>
      <c r="F12" t="s">
        <v>46</v>
      </c>
      <c r="G12" t="s">
        <v>27</v>
      </c>
      <c r="H12">
        <v>20700</v>
      </c>
      <c r="I12" t="s">
        <v>47</v>
      </c>
      <c r="J12" t="s">
        <v>17</v>
      </c>
      <c r="K12">
        <v>2</v>
      </c>
      <c r="L12" t="s">
        <v>48</v>
      </c>
    </row>
    <row r="13" spans="1:12">
      <c r="A13" t="str">
        <f>HYPERLINK("https://genome.ucsc.edu/cgi-bin/hgTracks?db=hg38&amp;position=chr1%3A48141901-48243413","LINK")</f>
        <v>LINK</v>
      </c>
      <c r="B13" t="s">
        <v>12</v>
      </c>
      <c r="C13">
        <v>13447</v>
      </c>
      <c r="D13" t="s">
        <v>24</v>
      </c>
      <c r="E13" t="s">
        <v>50</v>
      </c>
      <c r="F13" t="s">
        <v>51</v>
      </c>
      <c r="G13" t="s">
        <v>16</v>
      </c>
      <c r="H13">
        <v>101513</v>
      </c>
      <c r="J13" t="s">
        <v>17</v>
      </c>
      <c r="K13">
        <v>1</v>
      </c>
      <c r="L13" t="s">
        <v>52</v>
      </c>
    </row>
    <row r="14" spans="1:12">
      <c r="A14" t="str">
        <f>HYPERLINK("https://genome.ucsc.edu/cgi-bin/hgTracks?db=hg38&amp;position=chr1%3A49846201-49848300","LINK")</f>
        <v>LINK</v>
      </c>
      <c r="B14" t="s">
        <v>12</v>
      </c>
      <c r="C14">
        <v>13812</v>
      </c>
      <c r="D14" t="s">
        <v>13</v>
      </c>
      <c r="E14" t="s">
        <v>53</v>
      </c>
      <c r="F14" t="s">
        <v>54</v>
      </c>
      <c r="G14" t="s">
        <v>16</v>
      </c>
      <c r="H14">
        <v>2100</v>
      </c>
      <c r="J14" t="s">
        <v>31</v>
      </c>
      <c r="K14">
        <v>1</v>
      </c>
      <c r="L14" t="s">
        <v>55</v>
      </c>
    </row>
    <row r="15" spans="1:12">
      <c r="A15" t="str">
        <f>HYPERLINK("https://genome.ucsc.edu/cgi-bin/hgTracks?db=hg38&amp;position=chr1%3A62652201-62703647","LINK")</f>
        <v>LINK</v>
      </c>
      <c r="B15" t="s">
        <v>12</v>
      </c>
      <c r="C15">
        <v>12021</v>
      </c>
      <c r="D15" t="s">
        <v>13</v>
      </c>
      <c r="E15" t="s">
        <v>56</v>
      </c>
      <c r="F15" t="s">
        <v>57</v>
      </c>
      <c r="G15" t="s">
        <v>27</v>
      </c>
      <c r="H15">
        <v>51447</v>
      </c>
      <c r="I15" t="s">
        <v>47</v>
      </c>
      <c r="J15" t="s">
        <v>17</v>
      </c>
      <c r="K15">
        <v>1</v>
      </c>
      <c r="L15" t="s">
        <v>58</v>
      </c>
    </row>
    <row r="16" spans="1:12">
      <c r="A16" t="str">
        <f>HYPERLINK("https://genome.ucsc.edu/cgi-bin/hgTracks?db=hg38&amp;position=chr1%3A90083801-90095600","LINK")</f>
        <v>LINK</v>
      </c>
      <c r="B16" t="s">
        <v>12</v>
      </c>
      <c r="C16">
        <v>14697</v>
      </c>
      <c r="D16" t="s">
        <v>13</v>
      </c>
      <c r="E16" t="s">
        <v>59</v>
      </c>
      <c r="F16" t="s">
        <v>60</v>
      </c>
      <c r="G16" t="s">
        <v>27</v>
      </c>
      <c r="H16">
        <v>11800</v>
      </c>
      <c r="J16" t="s">
        <v>28</v>
      </c>
      <c r="K16">
        <v>0</v>
      </c>
    </row>
    <row r="17" spans="1:12">
      <c r="A17" t="str">
        <f>HYPERLINK("https://genome.ucsc.edu/cgi-bin/hgTracks?db=hg38&amp;position=chr1%3A93078701-105286800","LINK")</f>
        <v>LINK</v>
      </c>
      <c r="B17" t="s">
        <v>12</v>
      </c>
      <c r="C17">
        <v>13346</v>
      </c>
      <c r="D17" t="s">
        <v>13</v>
      </c>
      <c r="E17" t="s">
        <v>61</v>
      </c>
      <c r="F17" t="s">
        <v>62</v>
      </c>
      <c r="G17" t="s">
        <v>27</v>
      </c>
      <c r="H17">
        <v>5439000</v>
      </c>
      <c r="I17" t="s">
        <v>47</v>
      </c>
      <c r="J17" t="s">
        <v>17</v>
      </c>
      <c r="K17">
        <v>49</v>
      </c>
      <c r="L17" t="s">
        <v>63</v>
      </c>
    </row>
    <row r="18" spans="1:12">
      <c r="A18" t="str">
        <f>HYPERLINK("https://genome.ucsc.edu/cgi-bin/hgTracks?db=hg38&amp;position=chr1%3A108817301-108819500","LINK")</f>
        <v>LINK</v>
      </c>
      <c r="B18" t="s">
        <v>12</v>
      </c>
      <c r="C18">
        <v>13649</v>
      </c>
      <c r="D18" t="s">
        <v>24</v>
      </c>
      <c r="E18" t="s">
        <v>64</v>
      </c>
      <c r="F18" t="s">
        <v>65</v>
      </c>
      <c r="G18" t="s">
        <v>27</v>
      </c>
      <c r="H18">
        <v>2200</v>
      </c>
      <c r="J18" t="s">
        <v>31</v>
      </c>
      <c r="K18">
        <v>1</v>
      </c>
      <c r="L18" t="s">
        <v>66</v>
      </c>
    </row>
    <row r="19" spans="1:12">
      <c r="A19" t="str">
        <f>HYPERLINK("https://genome.ucsc.edu/cgi-bin/hgTracks?db=hg38&amp;position=chr1%3A112016501-112981398","LINK")</f>
        <v>LINK</v>
      </c>
      <c r="B19" t="s">
        <v>12</v>
      </c>
      <c r="C19">
        <v>13346</v>
      </c>
      <c r="D19" t="s">
        <v>13</v>
      </c>
      <c r="E19" t="s">
        <v>61</v>
      </c>
      <c r="F19" t="s">
        <v>67</v>
      </c>
      <c r="G19" t="s">
        <v>27</v>
      </c>
      <c r="H19">
        <v>964898</v>
      </c>
      <c r="I19" t="s">
        <v>47</v>
      </c>
      <c r="J19" t="s">
        <v>17</v>
      </c>
      <c r="K19">
        <v>9</v>
      </c>
      <c r="L19" t="s">
        <v>68</v>
      </c>
    </row>
    <row r="20" spans="1:12">
      <c r="A20" t="str">
        <f>HYPERLINK("https://genome.ucsc.edu/cgi-bin/hgTracks?db=hg38&amp;position=chr1%3A202771301-202773900","LINK")</f>
        <v>LINK</v>
      </c>
      <c r="B20" t="s">
        <v>12</v>
      </c>
      <c r="C20">
        <v>11989</v>
      </c>
      <c r="D20" t="s">
        <v>24</v>
      </c>
      <c r="E20" t="s">
        <v>69</v>
      </c>
      <c r="F20" t="s">
        <v>70</v>
      </c>
      <c r="G20" t="s">
        <v>27</v>
      </c>
      <c r="H20">
        <v>2600</v>
      </c>
      <c r="J20" t="s">
        <v>17</v>
      </c>
      <c r="K20">
        <v>1</v>
      </c>
      <c r="L20" t="s">
        <v>71</v>
      </c>
    </row>
    <row r="21" spans="1:12">
      <c r="A21" t="str">
        <f>HYPERLINK("https://genome.ucsc.edu/cgi-bin/hgTracks?db=hg38&amp;position=chr1%3A211712814-211722346","LINK")</f>
        <v>LINK</v>
      </c>
      <c r="B21" t="s">
        <v>19</v>
      </c>
      <c r="C21" t="s">
        <v>72</v>
      </c>
      <c r="D21" t="s">
        <v>13</v>
      </c>
      <c r="E21" t="s">
        <v>73</v>
      </c>
      <c r="F21" t="s">
        <v>74</v>
      </c>
      <c r="G21" t="s">
        <v>27</v>
      </c>
      <c r="H21">
        <v>9533</v>
      </c>
      <c r="J21" t="s">
        <v>28</v>
      </c>
      <c r="K21">
        <v>0</v>
      </c>
    </row>
    <row r="22" spans="1:12">
      <c r="A22" t="str">
        <f>HYPERLINK("https://genome.ucsc.edu/cgi-bin/hgTracks?db=hg38&amp;position=chr1%3A218504701-218549300","LINK")</f>
        <v>LINK</v>
      </c>
      <c r="B22" t="s">
        <v>12</v>
      </c>
      <c r="C22">
        <v>13971</v>
      </c>
      <c r="D22" t="s">
        <v>24</v>
      </c>
      <c r="E22" t="s">
        <v>75</v>
      </c>
      <c r="F22" t="s">
        <v>76</v>
      </c>
      <c r="G22" t="s">
        <v>27</v>
      </c>
      <c r="H22">
        <v>44600</v>
      </c>
      <c r="J22" t="s">
        <v>77</v>
      </c>
      <c r="K22">
        <v>2</v>
      </c>
      <c r="L22" t="s">
        <v>78</v>
      </c>
    </row>
    <row r="23" spans="1:12">
      <c r="A23" t="str">
        <f>HYPERLINK("https://genome.ucsc.edu/cgi-bin/hgTracks?db=hg38&amp;position=chr1%3A223986001-223996000","LINK")</f>
        <v>LINK</v>
      </c>
      <c r="B23" t="s">
        <v>12</v>
      </c>
      <c r="C23">
        <v>12010</v>
      </c>
      <c r="D23" t="s">
        <v>24</v>
      </c>
      <c r="E23" t="s">
        <v>79</v>
      </c>
      <c r="F23" t="s">
        <v>80</v>
      </c>
      <c r="G23" t="s">
        <v>27</v>
      </c>
      <c r="H23">
        <v>10000</v>
      </c>
      <c r="J23" t="s">
        <v>77</v>
      </c>
      <c r="K23">
        <v>2</v>
      </c>
      <c r="L23" t="s">
        <v>81</v>
      </c>
    </row>
    <row r="24" spans="1:12">
      <c r="A24" t="str">
        <f>HYPERLINK("https://genome.ucsc.edu/cgi-bin/hgTracks?db=hg38&amp;position=chr1%3A225968501-226068899","LINK")</f>
        <v>LINK</v>
      </c>
      <c r="B24" t="s">
        <v>19</v>
      </c>
      <c r="C24" t="s">
        <v>82</v>
      </c>
      <c r="D24" t="s">
        <v>13</v>
      </c>
      <c r="E24" t="s">
        <v>83</v>
      </c>
      <c r="F24" t="s">
        <v>84</v>
      </c>
      <c r="G24" t="s">
        <v>16</v>
      </c>
      <c r="H24">
        <v>100400</v>
      </c>
      <c r="J24" t="s">
        <v>17</v>
      </c>
      <c r="K24">
        <v>2</v>
      </c>
      <c r="L24" t="s">
        <v>85</v>
      </c>
    </row>
    <row r="25" spans="1:12">
      <c r="A25" t="str">
        <f>HYPERLINK("https://genome.ucsc.edu/cgi-bin/hgTracks?db=hg38&amp;position=chr1%3A226785001-226793000","LINK")</f>
        <v>LINK</v>
      </c>
      <c r="B25" t="s">
        <v>12</v>
      </c>
      <c r="C25">
        <v>12161</v>
      </c>
      <c r="D25" t="s">
        <v>13</v>
      </c>
      <c r="E25" t="s">
        <v>86</v>
      </c>
      <c r="F25" t="s">
        <v>87</v>
      </c>
      <c r="G25" t="s">
        <v>27</v>
      </c>
      <c r="H25">
        <v>8000</v>
      </c>
      <c r="J25" t="s">
        <v>28</v>
      </c>
      <c r="K25">
        <v>0</v>
      </c>
    </row>
    <row r="26" spans="1:12">
      <c r="A26" t="str">
        <f>HYPERLINK("https://genome.ucsc.edu/cgi-bin/hgTracks?db=hg38&amp;position=chr1%3A238725802-238755482","LINK")</f>
        <v>LINK</v>
      </c>
      <c r="B26" t="s">
        <v>12</v>
      </c>
      <c r="C26">
        <v>13876</v>
      </c>
      <c r="D26" t="s">
        <v>13</v>
      </c>
      <c r="E26" t="s">
        <v>88</v>
      </c>
      <c r="F26" t="s">
        <v>89</v>
      </c>
      <c r="G26" t="s">
        <v>16</v>
      </c>
      <c r="H26">
        <v>24099</v>
      </c>
      <c r="J26" t="s">
        <v>28</v>
      </c>
      <c r="K26">
        <v>0</v>
      </c>
    </row>
    <row r="27" spans="1:12">
      <c r="A27" t="str">
        <f>HYPERLINK("https://genome.ucsc.edu/cgi-bin/hgTracks?db=hg38&amp;position=chr1%3A240305480-240314000","LINK")</f>
        <v>LINK</v>
      </c>
      <c r="B27" t="s">
        <v>12</v>
      </c>
      <c r="C27">
        <v>13061</v>
      </c>
      <c r="D27" t="s">
        <v>13</v>
      </c>
      <c r="E27" t="s">
        <v>90</v>
      </c>
      <c r="F27" t="s">
        <v>91</v>
      </c>
      <c r="G27" t="s">
        <v>27</v>
      </c>
      <c r="H27">
        <v>8521</v>
      </c>
      <c r="J27" t="s">
        <v>31</v>
      </c>
      <c r="K27">
        <v>1</v>
      </c>
      <c r="L27" t="s">
        <v>92</v>
      </c>
    </row>
    <row r="28" spans="1:12">
      <c r="A28" t="str">
        <f>HYPERLINK("https://genome.ucsc.edu/cgi-bin/hgTracks?db=hg38&amp;position=chr1%3A243067890-243110800","LINK")</f>
        <v>LINK</v>
      </c>
      <c r="B28" t="s">
        <v>12</v>
      </c>
      <c r="C28">
        <v>11110</v>
      </c>
      <c r="D28" t="s">
        <v>13</v>
      </c>
      <c r="E28" t="s">
        <v>93</v>
      </c>
      <c r="F28" t="s">
        <v>94</v>
      </c>
      <c r="G28" t="s">
        <v>27</v>
      </c>
      <c r="H28">
        <v>42911</v>
      </c>
      <c r="J28" t="s">
        <v>77</v>
      </c>
      <c r="K28">
        <v>1</v>
      </c>
      <c r="L28" t="s">
        <v>95</v>
      </c>
    </row>
    <row r="29" spans="1:12">
      <c r="A29" t="str">
        <f>HYPERLINK("https://genome.ucsc.edu/cgi-bin/hgTracks?db=hg38&amp;position=chr1%3A244569799-244572298","LINK")</f>
        <v>LINK</v>
      </c>
      <c r="B29" t="s">
        <v>19</v>
      </c>
      <c r="C29" t="s">
        <v>96</v>
      </c>
      <c r="D29" t="s">
        <v>13</v>
      </c>
      <c r="E29" t="s">
        <v>97</v>
      </c>
      <c r="F29" t="s">
        <v>98</v>
      </c>
      <c r="G29" t="s">
        <v>27</v>
      </c>
      <c r="H29">
        <v>2500</v>
      </c>
      <c r="J29" t="s">
        <v>31</v>
      </c>
      <c r="K29">
        <v>1</v>
      </c>
      <c r="L29" t="s">
        <v>99</v>
      </c>
    </row>
    <row r="30" spans="1:12">
      <c r="A30" t="str">
        <f>HYPERLINK("https://genome.ucsc.edu/cgi-bin/hgTracks?db=hg38&amp;position=chr2%3A23810134-23828103","LINK")</f>
        <v>LINK</v>
      </c>
      <c r="B30" t="s">
        <v>12</v>
      </c>
      <c r="C30">
        <v>13147</v>
      </c>
      <c r="D30" t="s">
        <v>13</v>
      </c>
      <c r="E30" t="s">
        <v>100</v>
      </c>
      <c r="F30" t="s">
        <v>101</v>
      </c>
      <c r="G30" t="s">
        <v>27</v>
      </c>
      <c r="H30">
        <v>17970</v>
      </c>
      <c r="J30" t="s">
        <v>17</v>
      </c>
      <c r="K30">
        <v>1</v>
      </c>
      <c r="L30" t="s">
        <v>102</v>
      </c>
    </row>
    <row r="31" spans="1:12">
      <c r="A31" t="str">
        <f>HYPERLINK("https://genome.ucsc.edu/cgi-bin/hgTracks?db=hg38&amp;position=chr2%3A27179001-27185300","LINK")</f>
        <v>LINK</v>
      </c>
      <c r="B31" t="s">
        <v>12</v>
      </c>
      <c r="C31">
        <v>14362</v>
      </c>
      <c r="D31" t="s">
        <v>13</v>
      </c>
      <c r="E31" t="s">
        <v>103</v>
      </c>
      <c r="F31" t="s">
        <v>104</v>
      </c>
      <c r="G31" t="s">
        <v>27</v>
      </c>
      <c r="H31">
        <v>6300</v>
      </c>
      <c r="J31" t="s">
        <v>28</v>
      </c>
      <c r="K31">
        <v>0</v>
      </c>
    </row>
    <row r="32" spans="1:12">
      <c r="A32" t="str">
        <f>HYPERLINK("https://genome.ucsc.edu/cgi-bin/hgTracks?db=hg38&amp;position=chr2%3A29052901-29060900","LINK")</f>
        <v>LINK</v>
      </c>
      <c r="B32" t="s">
        <v>12</v>
      </c>
      <c r="C32">
        <v>14008</v>
      </c>
      <c r="D32" t="s">
        <v>13</v>
      </c>
      <c r="E32" t="s">
        <v>105</v>
      </c>
      <c r="F32" t="s">
        <v>106</v>
      </c>
      <c r="G32" t="s">
        <v>27</v>
      </c>
      <c r="H32">
        <v>8000</v>
      </c>
      <c r="J32" t="s">
        <v>28</v>
      </c>
      <c r="K32">
        <v>0</v>
      </c>
    </row>
    <row r="33" spans="1:12">
      <c r="A33" t="str">
        <f>HYPERLINK("https://genome.ucsc.edu/cgi-bin/hgTracks?db=hg38&amp;position=chr2%3A43524901-43527700","LINK")</f>
        <v>LINK</v>
      </c>
      <c r="B33" t="s">
        <v>12</v>
      </c>
      <c r="C33">
        <v>13836</v>
      </c>
      <c r="D33" t="s">
        <v>13</v>
      </c>
      <c r="E33" t="s">
        <v>107</v>
      </c>
      <c r="F33" t="s">
        <v>108</v>
      </c>
      <c r="G33" t="s">
        <v>16</v>
      </c>
      <c r="H33">
        <v>2800</v>
      </c>
      <c r="J33" t="s">
        <v>31</v>
      </c>
      <c r="K33">
        <v>1</v>
      </c>
      <c r="L33" t="s">
        <v>109</v>
      </c>
    </row>
    <row r="34" spans="1:12">
      <c r="A34" t="str">
        <f>HYPERLINK("https://genome.ucsc.edu/cgi-bin/hgTracks?db=hg38&amp;position=chr2%3A47603301-47613900","LINK")</f>
        <v>LINK</v>
      </c>
      <c r="B34" t="s">
        <v>12</v>
      </c>
      <c r="C34">
        <v>11152</v>
      </c>
      <c r="D34" t="s">
        <v>13</v>
      </c>
      <c r="E34" t="s">
        <v>110</v>
      </c>
      <c r="F34" t="s">
        <v>111</v>
      </c>
      <c r="G34" t="s">
        <v>27</v>
      </c>
      <c r="H34">
        <v>10600</v>
      </c>
      <c r="I34" t="s">
        <v>47</v>
      </c>
      <c r="J34" t="s">
        <v>28</v>
      </c>
      <c r="K34">
        <v>0</v>
      </c>
    </row>
    <row r="35" spans="1:12">
      <c r="A35" t="str">
        <f>HYPERLINK("https://genome.ucsc.edu/cgi-bin/hgTracks?db=hg38&amp;position=chr2%3A50562601-51028500","LINK")</f>
        <v>LINK</v>
      </c>
      <c r="B35" t="s">
        <v>12</v>
      </c>
      <c r="C35">
        <v>13962</v>
      </c>
      <c r="D35" t="s">
        <v>13</v>
      </c>
      <c r="E35" t="s">
        <v>112</v>
      </c>
      <c r="F35" t="s">
        <v>113</v>
      </c>
      <c r="G35" t="s">
        <v>27</v>
      </c>
      <c r="H35">
        <v>465900</v>
      </c>
      <c r="I35" t="s">
        <v>47</v>
      </c>
      <c r="J35" t="s">
        <v>17</v>
      </c>
      <c r="K35">
        <v>1</v>
      </c>
      <c r="L35" t="s">
        <v>114</v>
      </c>
    </row>
    <row r="36" spans="1:12">
      <c r="A36" t="str">
        <f>HYPERLINK("https://genome.ucsc.edu/cgi-bin/hgTracks?db=hg38&amp;position=chr2%3A51015001-51084500","LINK")</f>
        <v>LINK</v>
      </c>
      <c r="B36" t="s">
        <v>12</v>
      </c>
      <c r="C36">
        <v>13580</v>
      </c>
      <c r="D36" t="s">
        <v>13</v>
      </c>
      <c r="E36" t="s">
        <v>115</v>
      </c>
      <c r="F36" t="s">
        <v>116</v>
      </c>
      <c r="G36" t="s">
        <v>27</v>
      </c>
      <c r="H36">
        <v>69500</v>
      </c>
      <c r="I36" t="s">
        <v>47</v>
      </c>
      <c r="J36" t="s">
        <v>17</v>
      </c>
      <c r="K36">
        <v>1</v>
      </c>
      <c r="L36" t="s">
        <v>114</v>
      </c>
    </row>
    <row r="37" spans="1:12">
      <c r="A37" t="str">
        <f>HYPERLINK("https://genome.ucsc.edu/cgi-bin/hgTracks?db=hg38&amp;position=chr2%3A52851901-53053700","LINK")</f>
        <v>LINK</v>
      </c>
      <c r="B37" t="s">
        <v>12</v>
      </c>
      <c r="C37">
        <v>13493</v>
      </c>
      <c r="D37" t="s">
        <v>13</v>
      </c>
      <c r="E37" t="s">
        <v>117</v>
      </c>
      <c r="F37" t="s">
        <v>118</v>
      </c>
      <c r="G37" t="s">
        <v>16</v>
      </c>
      <c r="H37">
        <v>201800</v>
      </c>
      <c r="I37" t="s">
        <v>47</v>
      </c>
      <c r="J37" t="s">
        <v>28</v>
      </c>
      <c r="K37">
        <v>0</v>
      </c>
    </row>
    <row r="38" spans="1:12">
      <c r="A38" t="str">
        <f>HYPERLINK("https://genome.ucsc.edu/cgi-bin/hgTracks?db=hg38&amp;position=chr2%3A61272127-61311400","LINK")</f>
        <v>LINK</v>
      </c>
      <c r="B38" t="s">
        <v>12</v>
      </c>
      <c r="C38">
        <v>13629</v>
      </c>
      <c r="D38" t="s">
        <v>24</v>
      </c>
      <c r="E38" t="s">
        <v>119</v>
      </c>
      <c r="F38" t="s">
        <v>120</v>
      </c>
      <c r="G38" t="s">
        <v>16</v>
      </c>
      <c r="H38">
        <v>39274</v>
      </c>
      <c r="J38" t="s">
        <v>17</v>
      </c>
      <c r="K38">
        <v>1</v>
      </c>
      <c r="L38" t="s">
        <v>121</v>
      </c>
    </row>
    <row r="39" spans="1:12">
      <c r="A39" t="str">
        <f>HYPERLINK("https://genome.ucsc.edu/cgi-bin/hgTracks?db=hg38&amp;position=chr2%3A84642177-84645176","LINK")</f>
        <v>LINK</v>
      </c>
      <c r="B39" t="s">
        <v>19</v>
      </c>
      <c r="C39" t="s">
        <v>122</v>
      </c>
      <c r="D39" t="s">
        <v>13</v>
      </c>
      <c r="E39" t="s">
        <v>123</v>
      </c>
      <c r="F39" t="s">
        <v>124</v>
      </c>
      <c r="G39" t="s">
        <v>27</v>
      </c>
      <c r="H39">
        <v>3000</v>
      </c>
      <c r="J39" t="s">
        <v>31</v>
      </c>
      <c r="K39">
        <v>1</v>
      </c>
      <c r="L39" t="s">
        <v>125</v>
      </c>
    </row>
    <row r="40" spans="1:12">
      <c r="A40" t="str">
        <f>HYPERLINK("https://genome.ucsc.edu/cgi-bin/hgTracks?db=hg38&amp;position=chr2%3A85311701-85314200","LINK")</f>
        <v>LINK</v>
      </c>
      <c r="B40" t="s">
        <v>12</v>
      </c>
      <c r="C40">
        <v>11407</v>
      </c>
      <c r="D40" t="s">
        <v>24</v>
      </c>
      <c r="E40" t="s">
        <v>126</v>
      </c>
      <c r="F40" t="s">
        <v>127</v>
      </c>
      <c r="G40" t="s">
        <v>27</v>
      </c>
      <c r="H40">
        <v>2500</v>
      </c>
      <c r="J40" t="s">
        <v>28</v>
      </c>
      <c r="K40">
        <v>0</v>
      </c>
    </row>
    <row r="41" spans="1:12">
      <c r="A41" t="str">
        <f>HYPERLINK("https://genome.ucsc.edu/cgi-bin/hgTracks?db=hg38&amp;position=chr2%3A98330638-98333137","LINK")</f>
        <v>LINK</v>
      </c>
      <c r="B41" t="s">
        <v>19</v>
      </c>
      <c r="C41" t="s">
        <v>128</v>
      </c>
      <c r="D41" t="s">
        <v>13</v>
      </c>
      <c r="E41" t="s">
        <v>129</v>
      </c>
      <c r="F41" t="s">
        <v>130</v>
      </c>
      <c r="G41" t="s">
        <v>16</v>
      </c>
      <c r="H41">
        <v>2500</v>
      </c>
      <c r="J41" t="s">
        <v>28</v>
      </c>
      <c r="K41">
        <v>0</v>
      </c>
    </row>
    <row r="42" spans="1:12">
      <c r="A42" t="str">
        <f>HYPERLINK("https://genome.ucsc.edu/cgi-bin/hgTracks?db=hg38&amp;position=chr2%3A131264581-131627233","LINK")</f>
        <v>LINK</v>
      </c>
      <c r="B42" t="s">
        <v>19</v>
      </c>
      <c r="C42" t="s">
        <v>131</v>
      </c>
      <c r="D42" t="s">
        <v>13</v>
      </c>
      <c r="E42" t="s">
        <v>132</v>
      </c>
      <c r="F42" t="s">
        <v>133</v>
      </c>
      <c r="G42" t="s">
        <v>27</v>
      </c>
      <c r="H42">
        <v>362653</v>
      </c>
      <c r="J42" t="s">
        <v>17</v>
      </c>
      <c r="K42">
        <v>5</v>
      </c>
      <c r="L42" t="s">
        <v>134</v>
      </c>
    </row>
    <row r="43" spans="1:12">
      <c r="A43" t="str">
        <f>HYPERLINK("https://genome.ucsc.edu/cgi-bin/hgTracks?db=hg38&amp;position=chr2%3A137689231-137693930","LINK")</f>
        <v>LINK</v>
      </c>
      <c r="B43" t="s">
        <v>19</v>
      </c>
      <c r="C43" t="s">
        <v>135</v>
      </c>
      <c r="D43" t="s">
        <v>13</v>
      </c>
      <c r="E43" t="s">
        <v>136</v>
      </c>
      <c r="F43" t="s">
        <v>137</v>
      </c>
      <c r="G43" t="s">
        <v>27</v>
      </c>
      <c r="H43">
        <v>4700</v>
      </c>
      <c r="J43" t="s">
        <v>28</v>
      </c>
      <c r="K43">
        <v>0</v>
      </c>
    </row>
    <row r="44" spans="1:12">
      <c r="A44" t="str">
        <f>HYPERLINK("https://genome.ucsc.edu/cgi-bin/hgTracks?db=hg38&amp;position=chr2%3A149511687-149515015","LINK")</f>
        <v>LINK</v>
      </c>
      <c r="B44" t="s">
        <v>19</v>
      </c>
      <c r="C44" t="s">
        <v>138</v>
      </c>
      <c r="D44" t="s">
        <v>13</v>
      </c>
      <c r="E44" t="s">
        <v>139</v>
      </c>
      <c r="F44" t="s">
        <v>140</v>
      </c>
      <c r="G44" t="s">
        <v>27</v>
      </c>
      <c r="H44">
        <v>3329</v>
      </c>
      <c r="J44" t="s">
        <v>28</v>
      </c>
      <c r="K44">
        <v>0</v>
      </c>
    </row>
    <row r="45" spans="1:12">
      <c r="A45" t="str">
        <f>HYPERLINK("https://genome.ucsc.edu/cgi-bin/hgTracks?db=hg38&amp;position=chr2%3A154003588-154005587","LINK")</f>
        <v>LINK</v>
      </c>
      <c r="B45" t="s">
        <v>19</v>
      </c>
      <c r="C45" t="s">
        <v>141</v>
      </c>
      <c r="D45" t="s">
        <v>13</v>
      </c>
      <c r="E45" t="s">
        <v>142</v>
      </c>
      <c r="F45" t="s">
        <v>143</v>
      </c>
      <c r="G45" t="s">
        <v>16</v>
      </c>
      <c r="H45">
        <v>2000</v>
      </c>
      <c r="J45" t="s">
        <v>31</v>
      </c>
      <c r="K45">
        <v>1</v>
      </c>
      <c r="L45" t="s">
        <v>144</v>
      </c>
    </row>
    <row r="46" spans="1:12">
      <c r="A46" t="str">
        <f>HYPERLINK("https://genome.ucsc.edu/cgi-bin/hgTracks?db=hg38&amp;position=chr2%3A160804701-160808000","LINK")</f>
        <v>LINK</v>
      </c>
      <c r="B46" t="s">
        <v>12</v>
      </c>
      <c r="C46">
        <v>13016</v>
      </c>
      <c r="D46" t="s">
        <v>24</v>
      </c>
      <c r="E46" t="s">
        <v>145</v>
      </c>
      <c r="F46" t="s">
        <v>146</v>
      </c>
      <c r="G46" t="s">
        <v>27</v>
      </c>
      <c r="H46">
        <v>3300</v>
      </c>
      <c r="J46" t="s">
        <v>28</v>
      </c>
      <c r="K46">
        <v>0</v>
      </c>
    </row>
    <row r="47" spans="1:12">
      <c r="A47" t="str">
        <f>HYPERLINK("https://genome.ucsc.edu/cgi-bin/hgTracks?db=hg38&amp;position=chr2%3A169874601-169886300","LINK")</f>
        <v>LINK</v>
      </c>
      <c r="B47" t="s">
        <v>12</v>
      </c>
      <c r="C47">
        <v>13302</v>
      </c>
      <c r="D47" t="s">
        <v>13</v>
      </c>
      <c r="E47" t="s">
        <v>147</v>
      </c>
      <c r="F47" t="s">
        <v>148</v>
      </c>
      <c r="G47" t="s">
        <v>27</v>
      </c>
      <c r="H47">
        <v>11700</v>
      </c>
      <c r="J47" t="s">
        <v>17</v>
      </c>
      <c r="K47">
        <v>1</v>
      </c>
      <c r="L47" t="s">
        <v>149</v>
      </c>
    </row>
    <row r="48" spans="1:12">
      <c r="A48" t="str">
        <f>HYPERLINK("https://genome.ucsc.edu/cgi-bin/hgTracks?db=hg38&amp;position=chr2%3A189113201-189135544","LINK")</f>
        <v>LINK</v>
      </c>
      <c r="B48" t="s">
        <v>12</v>
      </c>
      <c r="C48">
        <v>14415</v>
      </c>
      <c r="D48" t="s">
        <v>13</v>
      </c>
      <c r="E48" t="s">
        <v>150</v>
      </c>
      <c r="F48" t="s">
        <v>151</v>
      </c>
      <c r="G48" t="s">
        <v>27</v>
      </c>
      <c r="H48">
        <v>22344</v>
      </c>
      <c r="J48" t="s">
        <v>31</v>
      </c>
      <c r="K48">
        <v>1</v>
      </c>
      <c r="L48" t="s">
        <v>152</v>
      </c>
    </row>
    <row r="49" spans="1:12">
      <c r="A49" t="str">
        <f>HYPERLINK("https://genome.ucsc.edu/cgi-bin/hgTracks?db=hg38&amp;position=chr2%3A208805901-208817200","LINK")</f>
        <v>LINK</v>
      </c>
      <c r="B49" t="s">
        <v>12</v>
      </c>
      <c r="C49">
        <v>13504</v>
      </c>
      <c r="D49" t="s">
        <v>24</v>
      </c>
      <c r="E49" t="s">
        <v>153</v>
      </c>
      <c r="F49" t="s">
        <v>154</v>
      </c>
      <c r="G49" t="s">
        <v>27</v>
      </c>
      <c r="H49">
        <v>11300</v>
      </c>
      <c r="J49" t="s">
        <v>77</v>
      </c>
      <c r="K49">
        <v>1</v>
      </c>
      <c r="L49" t="s">
        <v>155</v>
      </c>
    </row>
    <row r="50" spans="1:12">
      <c r="A50" t="str">
        <f>HYPERLINK("https://genome.ucsc.edu/cgi-bin/hgTracks?db=hg38&amp;position=chr2%3A215277001-215283733","LINK")</f>
        <v>LINK</v>
      </c>
      <c r="B50" t="s">
        <v>12</v>
      </c>
      <c r="C50">
        <v>12861</v>
      </c>
      <c r="D50" t="s">
        <v>24</v>
      </c>
      <c r="E50" t="s">
        <v>156</v>
      </c>
      <c r="F50" t="s">
        <v>157</v>
      </c>
      <c r="G50" t="s">
        <v>27</v>
      </c>
      <c r="H50">
        <v>6733</v>
      </c>
      <c r="J50" t="s">
        <v>28</v>
      </c>
      <c r="K50">
        <v>0</v>
      </c>
    </row>
    <row r="51" spans="1:12">
      <c r="A51" t="str">
        <f>HYPERLINK("https://genome.ucsc.edu/cgi-bin/hgTracks?db=hg38&amp;position=chr3%3A4116701-4837700","LINK")</f>
        <v>LINK</v>
      </c>
      <c r="B51" t="s">
        <v>12</v>
      </c>
      <c r="C51">
        <v>11046</v>
      </c>
      <c r="D51" t="s">
        <v>13</v>
      </c>
      <c r="E51" t="s">
        <v>158</v>
      </c>
      <c r="F51" t="s">
        <v>159</v>
      </c>
      <c r="G51" t="s">
        <v>27</v>
      </c>
      <c r="H51">
        <v>721000</v>
      </c>
      <c r="I51" t="s">
        <v>47</v>
      </c>
      <c r="J51" t="s">
        <v>17</v>
      </c>
      <c r="K51">
        <v>3</v>
      </c>
      <c r="L51" t="s">
        <v>160</v>
      </c>
    </row>
    <row r="52" spans="1:12">
      <c r="A52" t="str">
        <f>HYPERLINK("https://genome.ucsc.edu/cgi-bin/hgTracks?db=hg38&amp;position=chr3%3A4996799-5010099","LINK")</f>
        <v>LINK</v>
      </c>
      <c r="B52" t="s">
        <v>12</v>
      </c>
      <c r="C52">
        <v>11046</v>
      </c>
      <c r="D52" t="s">
        <v>13</v>
      </c>
      <c r="E52" t="s">
        <v>158</v>
      </c>
      <c r="F52" t="s">
        <v>161</v>
      </c>
      <c r="G52" t="s">
        <v>16</v>
      </c>
      <c r="H52">
        <v>13301</v>
      </c>
      <c r="J52" t="s">
        <v>28</v>
      </c>
      <c r="K52">
        <v>0</v>
      </c>
    </row>
    <row r="53" spans="1:12">
      <c r="A53" t="str">
        <f>HYPERLINK("https://genome.ucsc.edu/cgi-bin/hgTracks?db=hg38&amp;position=chr3%3A22991601-22995300","LINK")</f>
        <v>LINK</v>
      </c>
      <c r="B53" t="s">
        <v>12</v>
      </c>
      <c r="C53">
        <v>14210</v>
      </c>
      <c r="D53" t="s">
        <v>13</v>
      </c>
      <c r="E53" t="s">
        <v>162</v>
      </c>
      <c r="F53" t="s">
        <v>163</v>
      </c>
      <c r="G53" t="s">
        <v>27</v>
      </c>
      <c r="H53">
        <v>3700</v>
      </c>
      <c r="J53" t="s">
        <v>28</v>
      </c>
      <c r="K53">
        <v>0</v>
      </c>
    </row>
    <row r="54" spans="1:12">
      <c r="A54" t="str">
        <f>HYPERLINK("https://genome.ucsc.edu/cgi-bin/hgTracks?db=hg38&amp;position=chr3%3A27492401-27514200","LINK")</f>
        <v>LINK</v>
      </c>
      <c r="B54" t="s">
        <v>12</v>
      </c>
      <c r="C54">
        <v>11838</v>
      </c>
      <c r="D54" t="s">
        <v>13</v>
      </c>
      <c r="E54" t="s">
        <v>164</v>
      </c>
      <c r="F54" t="s">
        <v>165</v>
      </c>
      <c r="G54" t="s">
        <v>27</v>
      </c>
      <c r="H54">
        <v>21800</v>
      </c>
      <c r="J54" t="s">
        <v>28</v>
      </c>
      <c r="K54">
        <v>0</v>
      </c>
    </row>
    <row r="55" spans="1:12">
      <c r="A55" t="str">
        <f>HYPERLINK("https://genome.ucsc.edu/cgi-bin/hgTracks?db=hg38&amp;position=chr3%3A30796201-30800100","LINK")</f>
        <v>LINK</v>
      </c>
      <c r="B55" t="s">
        <v>12</v>
      </c>
      <c r="C55">
        <v>14662</v>
      </c>
      <c r="D55" t="s">
        <v>13</v>
      </c>
      <c r="E55" t="s">
        <v>166</v>
      </c>
      <c r="F55" t="s">
        <v>167</v>
      </c>
      <c r="G55" t="s">
        <v>27</v>
      </c>
      <c r="H55">
        <v>3900</v>
      </c>
      <c r="J55" t="s">
        <v>31</v>
      </c>
      <c r="K55">
        <v>1</v>
      </c>
      <c r="L55" t="s">
        <v>168</v>
      </c>
    </row>
    <row r="56" spans="1:12">
      <c r="A56" t="str">
        <f>HYPERLINK("https://genome.ucsc.edu/cgi-bin/hgTracks?db=hg38&amp;position=chr3%3A37236601-37409137","LINK")</f>
        <v>LINK</v>
      </c>
      <c r="B56" t="s">
        <v>12</v>
      </c>
      <c r="C56">
        <v>11696</v>
      </c>
      <c r="D56" t="s">
        <v>13</v>
      </c>
      <c r="E56" t="s">
        <v>169</v>
      </c>
      <c r="F56" t="s">
        <v>170</v>
      </c>
      <c r="G56" t="s">
        <v>27</v>
      </c>
      <c r="H56">
        <v>172537</v>
      </c>
      <c r="I56" t="s">
        <v>47</v>
      </c>
      <c r="J56" t="s">
        <v>17</v>
      </c>
      <c r="K56">
        <v>1</v>
      </c>
      <c r="L56" t="s">
        <v>171</v>
      </c>
    </row>
    <row r="57" spans="1:12">
      <c r="A57" t="str">
        <f>HYPERLINK("https://genome.ucsc.edu/cgi-bin/hgTracks?db=hg38&amp;position=chr3%3A60854801-60857200","LINK")</f>
        <v>LINK</v>
      </c>
      <c r="B57" t="s">
        <v>12</v>
      </c>
      <c r="C57">
        <v>14590</v>
      </c>
      <c r="D57" t="s">
        <v>13</v>
      </c>
      <c r="E57" t="s">
        <v>172</v>
      </c>
      <c r="F57" t="s">
        <v>173</v>
      </c>
      <c r="G57" t="s">
        <v>16</v>
      </c>
      <c r="H57">
        <v>2400</v>
      </c>
      <c r="J57" t="s">
        <v>174</v>
      </c>
      <c r="K57">
        <v>1</v>
      </c>
      <c r="L57" t="s">
        <v>175</v>
      </c>
    </row>
    <row r="58" spans="1:12">
      <c r="A58" t="str">
        <f>HYPERLINK("https://genome.ucsc.edu/cgi-bin/hgTracks?db=hg38&amp;position=chr3%3A60960929-60991128","LINK")</f>
        <v>LINK</v>
      </c>
      <c r="B58" t="s">
        <v>19</v>
      </c>
      <c r="C58" t="s">
        <v>176</v>
      </c>
      <c r="D58" t="s">
        <v>13</v>
      </c>
      <c r="E58" t="s">
        <v>177</v>
      </c>
      <c r="F58" t="s">
        <v>178</v>
      </c>
      <c r="G58" t="s">
        <v>27</v>
      </c>
      <c r="H58">
        <v>30200</v>
      </c>
      <c r="J58" t="s">
        <v>174</v>
      </c>
      <c r="K58">
        <v>1</v>
      </c>
      <c r="L58" t="s">
        <v>175</v>
      </c>
    </row>
    <row r="59" spans="1:12">
      <c r="A59" t="str">
        <f>HYPERLINK("https://genome.ucsc.edu/cgi-bin/hgTracks?db=hg38&amp;position=chr3%3A67083420-72210353","LINK")</f>
        <v>LINK</v>
      </c>
      <c r="B59" t="s">
        <v>12</v>
      </c>
      <c r="C59">
        <v>12032</v>
      </c>
      <c r="D59" t="s">
        <v>13</v>
      </c>
      <c r="E59" t="s">
        <v>179</v>
      </c>
      <c r="F59" t="s">
        <v>180</v>
      </c>
      <c r="G59" t="s">
        <v>27</v>
      </c>
      <c r="H59">
        <v>5126934</v>
      </c>
      <c r="I59" t="s">
        <v>47</v>
      </c>
      <c r="J59" t="s">
        <v>17</v>
      </c>
      <c r="K59">
        <v>15</v>
      </c>
      <c r="L59" t="s">
        <v>181</v>
      </c>
    </row>
    <row r="60" spans="1:12">
      <c r="A60" t="str">
        <f>HYPERLINK("https://genome.ucsc.edu/cgi-bin/hgTracks?db=hg38&amp;position=chr3%3A68718401-68721900","LINK")</f>
        <v>LINK</v>
      </c>
      <c r="B60" t="s">
        <v>12</v>
      </c>
      <c r="C60">
        <v>13649</v>
      </c>
      <c r="D60" t="s">
        <v>13</v>
      </c>
      <c r="E60" t="s">
        <v>182</v>
      </c>
      <c r="F60" t="s">
        <v>183</v>
      </c>
      <c r="G60" t="s">
        <v>16</v>
      </c>
      <c r="H60">
        <v>3500</v>
      </c>
      <c r="J60" t="s">
        <v>28</v>
      </c>
      <c r="K60">
        <v>0</v>
      </c>
    </row>
    <row r="61" spans="1:12">
      <c r="A61" t="str">
        <f>HYPERLINK("https://genome.ucsc.edu/cgi-bin/hgTracks?db=hg38&amp;position=chr3%3A80527601-80555800","LINK")</f>
        <v>LINK</v>
      </c>
      <c r="B61" t="s">
        <v>12</v>
      </c>
      <c r="C61">
        <v>11479</v>
      </c>
      <c r="D61" t="s">
        <v>13</v>
      </c>
      <c r="E61" t="s">
        <v>184</v>
      </c>
      <c r="F61" t="s">
        <v>185</v>
      </c>
      <c r="G61" t="s">
        <v>27</v>
      </c>
      <c r="H61">
        <v>28200</v>
      </c>
      <c r="I61" t="s">
        <v>47</v>
      </c>
      <c r="J61" t="s">
        <v>28</v>
      </c>
      <c r="K61">
        <v>0</v>
      </c>
    </row>
    <row r="62" spans="1:12">
      <c r="A62" t="str">
        <f>HYPERLINK("https://genome.ucsc.edu/cgi-bin/hgTracks?db=hg38&amp;position=chr3%3A105250701-105329648","LINK")</f>
        <v>LINK</v>
      </c>
      <c r="B62" t="s">
        <v>12</v>
      </c>
      <c r="C62">
        <v>11227</v>
      </c>
      <c r="D62" t="s">
        <v>13</v>
      </c>
      <c r="E62" t="s">
        <v>186</v>
      </c>
      <c r="F62" t="s">
        <v>187</v>
      </c>
      <c r="G62" t="s">
        <v>27</v>
      </c>
      <c r="H62">
        <v>78948</v>
      </c>
      <c r="I62" t="s">
        <v>47</v>
      </c>
      <c r="J62" t="s">
        <v>28</v>
      </c>
      <c r="K62">
        <v>0</v>
      </c>
    </row>
    <row r="63" spans="1:12">
      <c r="A63" t="str">
        <f>HYPERLINK("https://genome.ucsc.edu/cgi-bin/hgTracks?db=hg38&amp;position=chr3%3A124759554-126072144","LINK")</f>
        <v>LINK</v>
      </c>
      <c r="B63" t="s">
        <v>19</v>
      </c>
      <c r="C63" t="s">
        <v>188</v>
      </c>
      <c r="D63" t="s">
        <v>13</v>
      </c>
      <c r="E63" t="s">
        <v>189</v>
      </c>
      <c r="F63" t="s">
        <v>190</v>
      </c>
      <c r="G63" t="s">
        <v>16</v>
      </c>
      <c r="H63">
        <v>1312591</v>
      </c>
      <c r="I63" t="s">
        <v>191</v>
      </c>
      <c r="J63" t="s">
        <v>17</v>
      </c>
      <c r="K63">
        <v>10</v>
      </c>
      <c r="L63" t="s">
        <v>192</v>
      </c>
    </row>
    <row r="64" spans="1:12">
      <c r="A64" t="str">
        <f>HYPERLINK("https://genome.ucsc.edu/cgi-bin/hgTracks?db=hg38&amp;position=chr3%3A126692258-126694457","LINK")</f>
        <v>LINK</v>
      </c>
      <c r="B64" t="s">
        <v>19</v>
      </c>
      <c r="C64" t="s">
        <v>1069</v>
      </c>
      <c r="D64" t="s">
        <v>13</v>
      </c>
      <c r="E64" t="s">
        <v>1070</v>
      </c>
      <c r="F64" t="s">
        <v>1071</v>
      </c>
      <c r="G64" t="s">
        <v>16</v>
      </c>
      <c r="H64">
        <v>2200</v>
      </c>
      <c r="J64" t="s">
        <v>28</v>
      </c>
      <c r="K64">
        <v>0</v>
      </c>
    </row>
    <row r="65" spans="1:12">
      <c r="A65" t="str">
        <f>HYPERLINK("https://genome.ucsc.edu/cgi-bin/hgTracks?db=hg38&amp;position=chr3%3A129465801-129467800","LINK")</f>
        <v>LINK</v>
      </c>
      <c r="B65" t="s">
        <v>12</v>
      </c>
      <c r="C65">
        <v>13095</v>
      </c>
      <c r="D65" t="s">
        <v>24</v>
      </c>
      <c r="E65" t="s">
        <v>193</v>
      </c>
      <c r="F65" t="s">
        <v>194</v>
      </c>
      <c r="G65" t="s">
        <v>27</v>
      </c>
      <c r="H65">
        <v>2000</v>
      </c>
      <c r="J65" t="s">
        <v>17</v>
      </c>
      <c r="K65">
        <v>1</v>
      </c>
      <c r="L65" t="s">
        <v>195</v>
      </c>
    </row>
    <row r="66" spans="1:12">
      <c r="A66" t="str">
        <f>HYPERLINK("https://genome.ucsc.edu/cgi-bin/hgTracks?db=hg38&amp;position=chr3%3A135586728-135768700","LINK")</f>
        <v>LINK</v>
      </c>
      <c r="B66" t="s">
        <v>12</v>
      </c>
      <c r="C66">
        <v>13348</v>
      </c>
      <c r="D66" t="s">
        <v>24</v>
      </c>
      <c r="E66" t="s">
        <v>196</v>
      </c>
      <c r="F66" t="s">
        <v>197</v>
      </c>
      <c r="G66" t="s">
        <v>16</v>
      </c>
      <c r="H66">
        <v>181973</v>
      </c>
      <c r="I66" t="s">
        <v>47</v>
      </c>
      <c r="J66" t="s">
        <v>28</v>
      </c>
      <c r="K66">
        <v>0</v>
      </c>
    </row>
    <row r="67" spans="1:12">
      <c r="A67" t="str">
        <f>HYPERLINK("https://genome.ucsc.edu/cgi-bin/hgTracks?db=hg38&amp;position=chr3%3A140901248-140907406","LINK")</f>
        <v>LINK</v>
      </c>
      <c r="B67" t="s">
        <v>12</v>
      </c>
      <c r="C67">
        <v>11611</v>
      </c>
      <c r="D67" t="s">
        <v>13</v>
      </c>
      <c r="E67" t="s">
        <v>198</v>
      </c>
      <c r="F67" t="s">
        <v>199</v>
      </c>
      <c r="G67" t="s">
        <v>27</v>
      </c>
      <c r="H67">
        <v>6159</v>
      </c>
      <c r="J67" t="s">
        <v>28</v>
      </c>
      <c r="K67">
        <v>0</v>
      </c>
    </row>
    <row r="68" spans="1:12">
      <c r="A68" t="str">
        <f>HYPERLINK("https://genome.ucsc.edu/cgi-bin/hgTracks?db=hg38&amp;position=chr3%3A164452101-164471813","LINK")</f>
        <v>LINK</v>
      </c>
      <c r="B68" t="s">
        <v>12</v>
      </c>
      <c r="C68">
        <v>11450</v>
      </c>
      <c r="D68" t="s">
        <v>13</v>
      </c>
      <c r="E68" t="s">
        <v>200</v>
      </c>
      <c r="F68" t="s">
        <v>201</v>
      </c>
      <c r="G68" t="s">
        <v>27</v>
      </c>
      <c r="H68">
        <v>19713</v>
      </c>
      <c r="I68" t="s">
        <v>47</v>
      </c>
      <c r="J68" t="s">
        <v>28</v>
      </c>
      <c r="K68">
        <v>0</v>
      </c>
    </row>
    <row r="69" spans="1:12">
      <c r="A69" t="str">
        <f>HYPERLINK("https://genome.ucsc.edu/cgi-bin/hgTracks?db=hg38&amp;position=chr3%3A186782912-186788211","LINK")</f>
        <v>LINK</v>
      </c>
      <c r="B69" t="s">
        <v>19</v>
      </c>
      <c r="C69" t="s">
        <v>202</v>
      </c>
      <c r="D69" t="s">
        <v>13</v>
      </c>
      <c r="E69" t="s">
        <v>203</v>
      </c>
      <c r="F69" t="s">
        <v>204</v>
      </c>
      <c r="G69" t="s">
        <v>27</v>
      </c>
      <c r="H69">
        <v>5300</v>
      </c>
      <c r="J69" t="s">
        <v>17</v>
      </c>
      <c r="K69">
        <v>1</v>
      </c>
      <c r="L69" t="s">
        <v>205</v>
      </c>
    </row>
    <row r="70" spans="1:12">
      <c r="A70" t="str">
        <f>HYPERLINK("https://genome.ucsc.edu/cgi-bin/hgTracks?db=hg38&amp;position=chr3%3A195986227-197654159","LINK")</f>
        <v>LINK</v>
      </c>
      <c r="B70" t="s">
        <v>12</v>
      </c>
      <c r="C70">
        <v>14595</v>
      </c>
      <c r="D70" t="s">
        <v>13</v>
      </c>
      <c r="E70" t="s">
        <v>206</v>
      </c>
      <c r="F70" t="s">
        <v>207</v>
      </c>
      <c r="G70" t="s">
        <v>27</v>
      </c>
      <c r="H70">
        <v>1667933</v>
      </c>
      <c r="I70" t="s">
        <v>47</v>
      </c>
      <c r="J70" t="s">
        <v>17</v>
      </c>
      <c r="K70">
        <v>22</v>
      </c>
      <c r="L70" t="s">
        <v>208</v>
      </c>
    </row>
    <row r="71" spans="1:12">
      <c r="A71" t="str">
        <f>HYPERLINK("https://genome.ucsc.edu/cgi-bin/hgTracks?db=hg38&amp;position=chr3%3A195990717-197630600","LINK")</f>
        <v>LINK</v>
      </c>
      <c r="B71" t="s">
        <v>12</v>
      </c>
      <c r="C71">
        <v>11079</v>
      </c>
      <c r="D71" t="s">
        <v>13</v>
      </c>
      <c r="E71" t="s">
        <v>209</v>
      </c>
      <c r="F71" t="s">
        <v>210</v>
      </c>
      <c r="G71" t="s">
        <v>27</v>
      </c>
      <c r="H71">
        <v>1639884</v>
      </c>
      <c r="I71" t="s">
        <v>47</v>
      </c>
      <c r="J71" t="s">
        <v>17</v>
      </c>
      <c r="K71">
        <v>22</v>
      </c>
      <c r="L71" t="s">
        <v>208</v>
      </c>
    </row>
    <row r="72" spans="1:12">
      <c r="A72" t="str">
        <f>HYPERLINK("https://genome.ucsc.edu/cgi-bin/hgTracks?db=hg38&amp;position=chr3%3A195996901-197634900","LINK")</f>
        <v>LINK</v>
      </c>
      <c r="B72" t="s">
        <v>12</v>
      </c>
      <c r="C72">
        <v>13064</v>
      </c>
      <c r="D72" t="s">
        <v>13</v>
      </c>
      <c r="E72" t="s">
        <v>211</v>
      </c>
      <c r="F72" t="s">
        <v>212</v>
      </c>
      <c r="G72" t="s">
        <v>27</v>
      </c>
      <c r="H72">
        <v>1638000</v>
      </c>
      <c r="I72" t="s">
        <v>47</v>
      </c>
      <c r="J72" t="s">
        <v>17</v>
      </c>
      <c r="K72">
        <v>22</v>
      </c>
      <c r="L72" t="s">
        <v>208</v>
      </c>
    </row>
    <row r="73" spans="1:12">
      <c r="A73" t="str">
        <f>HYPERLINK("https://genome.ucsc.edu/cgi-bin/hgTracks?db=hg38&amp;position=chr4%3A1164464-1170615","LINK")</f>
        <v>LINK</v>
      </c>
      <c r="B73" t="s">
        <v>12</v>
      </c>
      <c r="C73">
        <v>14370</v>
      </c>
      <c r="D73" t="s">
        <v>13</v>
      </c>
      <c r="E73" t="s">
        <v>213</v>
      </c>
      <c r="F73" t="s">
        <v>214</v>
      </c>
      <c r="G73" t="s">
        <v>16</v>
      </c>
      <c r="H73">
        <v>6152</v>
      </c>
      <c r="J73" t="s">
        <v>17</v>
      </c>
      <c r="K73">
        <v>1</v>
      </c>
      <c r="L73" t="s">
        <v>215</v>
      </c>
    </row>
    <row r="74" spans="1:12">
      <c r="A74" t="str">
        <f>HYPERLINK("https://genome.ucsc.edu/cgi-bin/hgTracks?db=hg38&amp;position=chr4%3A3436401-3443200","LINK")</f>
        <v>LINK</v>
      </c>
      <c r="B74" t="s">
        <v>12</v>
      </c>
      <c r="C74">
        <v>12399</v>
      </c>
      <c r="D74" t="s">
        <v>13</v>
      </c>
      <c r="E74" t="s">
        <v>216</v>
      </c>
      <c r="F74" t="s">
        <v>217</v>
      </c>
      <c r="G74" t="s">
        <v>27</v>
      </c>
      <c r="H74">
        <v>6800</v>
      </c>
      <c r="J74" t="s">
        <v>17</v>
      </c>
      <c r="K74">
        <v>2</v>
      </c>
      <c r="L74" t="s">
        <v>218</v>
      </c>
    </row>
    <row r="75" spans="1:12">
      <c r="A75" t="str">
        <f>HYPERLINK("https://genome.ucsc.edu/cgi-bin/hgTracks?db=hg38&amp;position=chr4%3A7049816-7056982","LINK")</f>
        <v>LINK</v>
      </c>
      <c r="B75" t="s">
        <v>12</v>
      </c>
      <c r="C75">
        <v>14370</v>
      </c>
      <c r="D75" t="s">
        <v>13</v>
      </c>
      <c r="E75" t="s">
        <v>213</v>
      </c>
      <c r="F75" t="s">
        <v>219</v>
      </c>
      <c r="G75" t="s">
        <v>16</v>
      </c>
      <c r="H75">
        <v>7167</v>
      </c>
      <c r="J75" t="s">
        <v>17</v>
      </c>
      <c r="K75">
        <v>1</v>
      </c>
      <c r="L75" t="s">
        <v>220</v>
      </c>
    </row>
    <row r="76" spans="1:12">
      <c r="A76" t="str">
        <f>HYPERLINK("https://genome.ucsc.edu/cgi-bin/hgTracks?db=hg38&amp;position=chr4%3A7998801-8004100","LINK")</f>
        <v>LINK</v>
      </c>
      <c r="B76" t="s">
        <v>12</v>
      </c>
      <c r="C76">
        <v>14129</v>
      </c>
      <c r="D76" t="s">
        <v>13</v>
      </c>
      <c r="E76" t="s">
        <v>221</v>
      </c>
      <c r="F76" t="s">
        <v>222</v>
      </c>
      <c r="G76" t="s">
        <v>27</v>
      </c>
      <c r="H76">
        <v>5300</v>
      </c>
      <c r="J76" t="s">
        <v>31</v>
      </c>
      <c r="K76">
        <v>1</v>
      </c>
      <c r="L76" t="s">
        <v>223</v>
      </c>
    </row>
    <row r="77" spans="1:12">
      <c r="A77" t="str">
        <f>HYPERLINK("https://genome.ucsc.edu/cgi-bin/hgTracks?db=hg38&amp;position=chr4%3A23361536-23368416","LINK")</f>
        <v>LINK</v>
      </c>
      <c r="B77" t="s">
        <v>12</v>
      </c>
      <c r="C77">
        <v>13136</v>
      </c>
      <c r="D77" t="s">
        <v>24</v>
      </c>
      <c r="E77" t="s">
        <v>224</v>
      </c>
      <c r="F77" t="s">
        <v>225</v>
      </c>
      <c r="G77" t="s">
        <v>27</v>
      </c>
      <c r="H77">
        <v>6881</v>
      </c>
      <c r="J77" t="s">
        <v>28</v>
      </c>
      <c r="K77">
        <v>0</v>
      </c>
    </row>
    <row r="78" spans="1:12">
      <c r="A78" t="str">
        <f>HYPERLINK("https://genome.ucsc.edu/cgi-bin/hgTracks?db=hg38&amp;position=chr4%3A36611031-36623697","LINK")</f>
        <v>LINK</v>
      </c>
      <c r="B78" t="s">
        <v>12</v>
      </c>
      <c r="C78">
        <v>12674</v>
      </c>
      <c r="D78" t="s">
        <v>13</v>
      </c>
      <c r="E78" t="s">
        <v>226</v>
      </c>
      <c r="F78" t="s">
        <v>227</v>
      </c>
      <c r="G78" t="s">
        <v>27</v>
      </c>
      <c r="H78">
        <v>12667</v>
      </c>
      <c r="J78" t="s">
        <v>77</v>
      </c>
      <c r="K78">
        <v>1</v>
      </c>
      <c r="L78" t="s">
        <v>228</v>
      </c>
    </row>
    <row r="79" spans="1:12">
      <c r="A79" t="str">
        <f>HYPERLINK("https://genome.ucsc.edu/cgi-bin/hgTracks?db=hg38&amp;position=chr4%3A39589901-39603000","LINK")</f>
        <v>LINK</v>
      </c>
      <c r="B79" t="s">
        <v>12</v>
      </c>
      <c r="C79">
        <v>12962</v>
      </c>
      <c r="D79" t="s">
        <v>24</v>
      </c>
      <c r="E79" t="s">
        <v>229</v>
      </c>
      <c r="F79" t="s">
        <v>230</v>
      </c>
      <c r="G79" t="s">
        <v>27</v>
      </c>
      <c r="H79">
        <v>13100</v>
      </c>
      <c r="J79" t="s">
        <v>31</v>
      </c>
      <c r="K79">
        <v>1</v>
      </c>
      <c r="L79" t="s">
        <v>231</v>
      </c>
    </row>
    <row r="80" spans="1:12">
      <c r="A80" t="str">
        <f>HYPERLINK("https://genome.ucsc.edu/cgi-bin/hgTracks?db=hg38&amp;position=chr4%3A40451701-40457100","LINK")</f>
        <v>LINK</v>
      </c>
      <c r="B80" t="s">
        <v>12</v>
      </c>
      <c r="C80">
        <v>12661</v>
      </c>
      <c r="D80" t="s">
        <v>13</v>
      </c>
      <c r="E80" t="s">
        <v>232</v>
      </c>
      <c r="F80" t="s">
        <v>233</v>
      </c>
      <c r="G80" t="s">
        <v>27</v>
      </c>
      <c r="H80">
        <v>5400</v>
      </c>
      <c r="J80" t="s">
        <v>174</v>
      </c>
      <c r="K80">
        <v>1</v>
      </c>
      <c r="L80" t="s">
        <v>234</v>
      </c>
    </row>
    <row r="81" spans="1:12">
      <c r="A81" t="str">
        <f>HYPERLINK("https://genome.ucsc.edu/cgi-bin/hgTracks?db=hg38&amp;position=chr4%3A54790001-54793200","LINK")</f>
        <v>LINK</v>
      </c>
      <c r="B81" t="s">
        <v>12</v>
      </c>
      <c r="C81">
        <v>11546</v>
      </c>
      <c r="D81" t="s">
        <v>24</v>
      </c>
      <c r="E81" t="s">
        <v>235</v>
      </c>
      <c r="F81" t="s">
        <v>236</v>
      </c>
      <c r="G81" t="s">
        <v>27</v>
      </c>
      <c r="H81">
        <v>3200</v>
      </c>
      <c r="J81" t="s">
        <v>28</v>
      </c>
      <c r="K81">
        <v>0</v>
      </c>
    </row>
    <row r="82" spans="1:12">
      <c r="A82" t="str">
        <f>HYPERLINK("https://genome.ucsc.edu/cgi-bin/hgTracks?db=hg38&amp;position=chr4%3A65506601-65513400","LINK")</f>
        <v>LINK</v>
      </c>
      <c r="B82" t="s">
        <v>12</v>
      </c>
      <c r="C82">
        <v>14225</v>
      </c>
      <c r="D82" t="s">
        <v>13</v>
      </c>
      <c r="E82" t="s">
        <v>237</v>
      </c>
      <c r="F82" t="s">
        <v>238</v>
      </c>
      <c r="G82" t="s">
        <v>27</v>
      </c>
      <c r="H82">
        <v>6800</v>
      </c>
      <c r="J82" t="s">
        <v>31</v>
      </c>
      <c r="K82">
        <v>1</v>
      </c>
      <c r="L82" t="s">
        <v>239</v>
      </c>
    </row>
    <row r="83" spans="1:12">
      <c r="A83" t="str">
        <f>HYPERLINK("https://genome.ucsc.edu/cgi-bin/hgTracks?db=hg38&amp;position=chr4%3A92123601-92127000","LINK")</f>
        <v>LINK</v>
      </c>
      <c r="B83" t="s">
        <v>12</v>
      </c>
      <c r="C83">
        <v>12134</v>
      </c>
      <c r="D83" t="s">
        <v>24</v>
      </c>
      <c r="E83" t="s">
        <v>240</v>
      </c>
      <c r="F83" t="s">
        <v>241</v>
      </c>
      <c r="G83" t="s">
        <v>27</v>
      </c>
      <c r="H83">
        <v>3400</v>
      </c>
      <c r="J83" t="s">
        <v>28</v>
      </c>
      <c r="K83">
        <v>0</v>
      </c>
    </row>
    <row r="84" spans="1:12">
      <c r="A84" t="str">
        <f>HYPERLINK("https://genome.ucsc.edu/cgi-bin/hgTracks?db=hg38&amp;position=chr4%3A92877601-92920200","LINK")</f>
        <v>LINK</v>
      </c>
      <c r="B84" t="s">
        <v>12</v>
      </c>
      <c r="C84">
        <v>12329</v>
      </c>
      <c r="D84" t="s">
        <v>24</v>
      </c>
      <c r="E84" t="s">
        <v>242</v>
      </c>
      <c r="F84" t="s">
        <v>243</v>
      </c>
      <c r="G84" t="s">
        <v>27</v>
      </c>
      <c r="H84">
        <v>42600</v>
      </c>
      <c r="I84" t="s">
        <v>47</v>
      </c>
      <c r="J84" t="s">
        <v>31</v>
      </c>
      <c r="K84">
        <v>1</v>
      </c>
      <c r="L84" t="s">
        <v>244</v>
      </c>
    </row>
    <row r="85" spans="1:12">
      <c r="A85" t="str">
        <f>HYPERLINK("https://genome.ucsc.edu/cgi-bin/hgTracks?db=hg38&amp;position=chr4%3A93122101-93158900","LINK")</f>
        <v>LINK</v>
      </c>
      <c r="B85" t="s">
        <v>12</v>
      </c>
      <c r="C85">
        <v>13666</v>
      </c>
      <c r="D85" t="s">
        <v>13</v>
      </c>
      <c r="E85" t="s">
        <v>245</v>
      </c>
      <c r="F85" t="s">
        <v>246</v>
      </c>
      <c r="G85" t="s">
        <v>27</v>
      </c>
      <c r="H85">
        <v>36800</v>
      </c>
      <c r="I85" t="s">
        <v>47</v>
      </c>
      <c r="J85" t="s">
        <v>31</v>
      </c>
      <c r="K85">
        <v>1</v>
      </c>
      <c r="L85" t="s">
        <v>244</v>
      </c>
    </row>
    <row r="86" spans="1:12">
      <c r="A86" t="str">
        <f>HYPERLINK("https://genome.ucsc.edu/cgi-bin/hgTracks?db=hg38&amp;position=chr4%3A143884601-144124900","LINK")</f>
        <v>LINK</v>
      </c>
      <c r="B86" t="s">
        <v>12</v>
      </c>
      <c r="C86">
        <v>11920</v>
      </c>
      <c r="D86" t="s">
        <v>24</v>
      </c>
      <c r="E86" t="s">
        <v>247</v>
      </c>
      <c r="F86" t="s">
        <v>248</v>
      </c>
      <c r="G86" t="s">
        <v>27</v>
      </c>
      <c r="H86">
        <v>240300</v>
      </c>
      <c r="I86" t="s">
        <v>47</v>
      </c>
      <c r="J86" t="s">
        <v>17</v>
      </c>
      <c r="K86">
        <v>3</v>
      </c>
      <c r="L86" t="s">
        <v>249</v>
      </c>
    </row>
    <row r="87" spans="1:12">
      <c r="A87" t="str">
        <f>HYPERLINK("https://genome.ucsc.edu/cgi-bin/hgTracks?db=hg38&amp;position=chr4%3A167755401-167771100","LINK")</f>
        <v>LINK</v>
      </c>
      <c r="B87" t="s">
        <v>12</v>
      </c>
      <c r="C87">
        <v>13088</v>
      </c>
      <c r="D87" t="s">
        <v>24</v>
      </c>
      <c r="E87" t="s">
        <v>250</v>
      </c>
      <c r="F87" t="s">
        <v>251</v>
      </c>
      <c r="G87" t="s">
        <v>16</v>
      </c>
      <c r="H87">
        <v>15700</v>
      </c>
      <c r="J87" t="s">
        <v>28</v>
      </c>
      <c r="K87">
        <v>0</v>
      </c>
    </row>
    <row r="88" spans="1:12">
      <c r="A88" t="str">
        <f>HYPERLINK("https://genome.ucsc.edu/cgi-bin/hgTracks?db=hg38&amp;position=chr4%3A175488950-175499049","LINK")</f>
        <v>LINK</v>
      </c>
      <c r="B88" t="s">
        <v>19</v>
      </c>
      <c r="C88" t="s">
        <v>252</v>
      </c>
      <c r="D88" t="s">
        <v>13</v>
      </c>
      <c r="E88" t="s">
        <v>253</v>
      </c>
      <c r="F88" t="s">
        <v>254</v>
      </c>
      <c r="G88" t="s">
        <v>27</v>
      </c>
      <c r="H88">
        <v>10100</v>
      </c>
      <c r="J88" t="s">
        <v>28</v>
      </c>
      <c r="K88">
        <v>0</v>
      </c>
    </row>
    <row r="89" spans="1:12">
      <c r="A89" t="str">
        <f>HYPERLINK("https://genome.ucsc.edu/cgi-bin/hgTracks?db=hg38&amp;position=chr4%3A182708701-184116300","LINK")</f>
        <v>LINK</v>
      </c>
      <c r="B89" t="s">
        <v>12</v>
      </c>
      <c r="C89">
        <v>14535</v>
      </c>
      <c r="D89" t="s">
        <v>24</v>
      </c>
      <c r="E89" t="s">
        <v>255</v>
      </c>
      <c r="F89" t="s">
        <v>256</v>
      </c>
      <c r="G89" t="s">
        <v>16</v>
      </c>
      <c r="H89">
        <v>1407600</v>
      </c>
      <c r="I89" t="s">
        <v>47</v>
      </c>
      <c r="J89" t="s">
        <v>17</v>
      </c>
      <c r="K89">
        <v>11</v>
      </c>
      <c r="L89" t="s">
        <v>257</v>
      </c>
    </row>
    <row r="90" spans="1:12">
      <c r="A90" t="str">
        <f>HYPERLINK("https://genome.ucsc.edu/cgi-bin/hgTracks?db=hg38&amp;position=chr5%3A4933501-4946500","LINK")</f>
        <v>LINK</v>
      </c>
      <c r="B90" t="s">
        <v>12</v>
      </c>
      <c r="C90">
        <v>14477</v>
      </c>
      <c r="D90" t="s">
        <v>13</v>
      </c>
      <c r="E90" t="s">
        <v>258</v>
      </c>
      <c r="F90" t="s">
        <v>259</v>
      </c>
      <c r="G90" t="s">
        <v>27</v>
      </c>
      <c r="H90">
        <v>13000</v>
      </c>
      <c r="J90" t="s">
        <v>28</v>
      </c>
      <c r="K90">
        <v>0</v>
      </c>
    </row>
    <row r="91" spans="1:12">
      <c r="A91" t="str">
        <f>HYPERLINK("https://genome.ucsc.edu/cgi-bin/hgTracks?db=hg38&amp;position=chr5%3A11200501-11203900","LINK")</f>
        <v>LINK</v>
      </c>
      <c r="B91" t="s">
        <v>12</v>
      </c>
      <c r="C91">
        <v>13204</v>
      </c>
      <c r="D91" t="s">
        <v>24</v>
      </c>
      <c r="E91" t="s">
        <v>260</v>
      </c>
      <c r="F91" t="s">
        <v>261</v>
      </c>
      <c r="G91" t="s">
        <v>27</v>
      </c>
      <c r="H91">
        <v>3400</v>
      </c>
      <c r="J91" t="s">
        <v>31</v>
      </c>
      <c r="K91">
        <v>1</v>
      </c>
      <c r="L91" t="s">
        <v>262</v>
      </c>
    </row>
    <row r="92" spans="1:12">
      <c r="A92" t="str">
        <f>HYPERLINK("https://genome.ucsc.edu/cgi-bin/hgTracks?db=hg38&amp;position=chr5%3A11351101-11439455","LINK")</f>
        <v>LINK</v>
      </c>
      <c r="B92" t="s">
        <v>12</v>
      </c>
      <c r="C92">
        <v>12289</v>
      </c>
      <c r="D92" t="s">
        <v>13</v>
      </c>
      <c r="E92" t="s">
        <v>263</v>
      </c>
      <c r="F92" t="s">
        <v>264</v>
      </c>
      <c r="G92" t="s">
        <v>27</v>
      </c>
      <c r="H92">
        <v>88355</v>
      </c>
      <c r="I92" t="s">
        <v>47</v>
      </c>
      <c r="J92" t="s">
        <v>17</v>
      </c>
      <c r="K92">
        <v>1</v>
      </c>
      <c r="L92" t="s">
        <v>262</v>
      </c>
    </row>
    <row r="93" spans="1:12">
      <c r="A93" t="str">
        <f>HYPERLINK("https://genome.ucsc.edu/cgi-bin/hgTracks?db=hg38&amp;position=chr5%3A16419901-16425100","LINK")</f>
        <v>LINK</v>
      </c>
      <c r="B93" t="s">
        <v>12</v>
      </c>
      <c r="C93">
        <v>14661</v>
      </c>
      <c r="D93" t="s">
        <v>24</v>
      </c>
      <c r="E93" t="s">
        <v>265</v>
      </c>
      <c r="F93" t="s">
        <v>266</v>
      </c>
      <c r="G93" t="s">
        <v>16</v>
      </c>
      <c r="H93">
        <v>5200</v>
      </c>
      <c r="J93" t="s">
        <v>77</v>
      </c>
      <c r="K93">
        <v>1</v>
      </c>
      <c r="L93" t="s">
        <v>267</v>
      </c>
    </row>
    <row r="94" spans="1:12">
      <c r="A94" t="str">
        <f>HYPERLINK("https://genome.ucsc.edu/cgi-bin/hgTracks?db=hg38&amp;position=chr5%3A22287201-22551425","LINK")</f>
        <v>LINK</v>
      </c>
      <c r="B94" t="s">
        <v>12</v>
      </c>
      <c r="C94">
        <v>12888</v>
      </c>
      <c r="D94" t="s">
        <v>24</v>
      </c>
      <c r="E94" t="s">
        <v>268</v>
      </c>
      <c r="F94" t="s">
        <v>269</v>
      </c>
      <c r="G94" t="s">
        <v>27</v>
      </c>
      <c r="H94">
        <v>264225</v>
      </c>
      <c r="I94" t="s">
        <v>47</v>
      </c>
      <c r="J94" t="s">
        <v>174</v>
      </c>
      <c r="K94">
        <v>1</v>
      </c>
      <c r="L94" t="s">
        <v>270</v>
      </c>
    </row>
    <row r="95" spans="1:12">
      <c r="A95" t="str">
        <f>HYPERLINK("https://genome.ucsc.edu/cgi-bin/hgTracks?db=hg38&amp;position=chr5%3A31859183-31865088","LINK")</f>
        <v>LINK</v>
      </c>
      <c r="B95" t="s">
        <v>19</v>
      </c>
      <c r="C95" t="s">
        <v>271</v>
      </c>
      <c r="D95" t="s">
        <v>13</v>
      </c>
      <c r="E95" t="s">
        <v>272</v>
      </c>
      <c r="F95" t="s">
        <v>273</v>
      </c>
      <c r="G95" t="s">
        <v>27</v>
      </c>
      <c r="H95">
        <v>5906</v>
      </c>
      <c r="J95" t="s">
        <v>31</v>
      </c>
      <c r="K95">
        <v>1</v>
      </c>
      <c r="L95" t="s">
        <v>274</v>
      </c>
    </row>
    <row r="96" spans="1:12">
      <c r="A96" t="str">
        <f>HYPERLINK("https://genome.ucsc.edu/cgi-bin/hgTracks?db=hg38&amp;position=chr5%3A35979301-38224100","LINK")</f>
        <v>LINK</v>
      </c>
      <c r="B96" t="s">
        <v>12</v>
      </c>
      <c r="C96">
        <v>14532</v>
      </c>
      <c r="D96" t="s">
        <v>13</v>
      </c>
      <c r="E96" t="s">
        <v>275</v>
      </c>
      <c r="F96" t="s">
        <v>276</v>
      </c>
      <c r="G96" t="s">
        <v>16</v>
      </c>
      <c r="H96">
        <v>2244800</v>
      </c>
      <c r="I96" t="s">
        <v>47</v>
      </c>
      <c r="J96" t="s">
        <v>17</v>
      </c>
      <c r="K96">
        <v>12</v>
      </c>
      <c r="L96" t="s">
        <v>277</v>
      </c>
    </row>
    <row r="97" spans="1:12">
      <c r="A97" t="str">
        <f>HYPERLINK("https://genome.ucsc.edu/cgi-bin/hgTracks?db=hg38&amp;position=chr5%3A46340601-46363650","LINK")</f>
        <v>LINK</v>
      </c>
      <c r="B97" t="s">
        <v>12</v>
      </c>
      <c r="C97">
        <v>12572</v>
      </c>
      <c r="D97" t="s">
        <v>24</v>
      </c>
      <c r="E97" t="s">
        <v>278</v>
      </c>
      <c r="F97" t="s">
        <v>279</v>
      </c>
      <c r="G97" t="s">
        <v>16</v>
      </c>
      <c r="H97">
        <v>23050</v>
      </c>
      <c r="J97" t="s">
        <v>28</v>
      </c>
      <c r="K97">
        <v>0</v>
      </c>
    </row>
    <row r="98" spans="1:12">
      <c r="A98" t="str">
        <f>HYPERLINK("https://genome.ucsc.edu/cgi-bin/hgTracks?db=hg38&amp;position=chr5%3A62944601-62952300","LINK")</f>
        <v>LINK</v>
      </c>
      <c r="B98" t="s">
        <v>12</v>
      </c>
      <c r="C98">
        <v>12369</v>
      </c>
      <c r="D98" t="s">
        <v>24</v>
      </c>
      <c r="E98" t="s">
        <v>280</v>
      </c>
      <c r="F98" t="s">
        <v>281</v>
      </c>
      <c r="G98" t="s">
        <v>27</v>
      </c>
      <c r="H98">
        <v>7700</v>
      </c>
      <c r="J98" t="s">
        <v>28</v>
      </c>
      <c r="K98">
        <v>0</v>
      </c>
    </row>
    <row r="99" spans="1:12">
      <c r="A99" t="str">
        <f>HYPERLINK("https://genome.ucsc.edu/cgi-bin/hgTracks?db=hg38&amp;position=chr5%3A67758301-67762000","LINK")</f>
        <v>LINK</v>
      </c>
      <c r="B99" t="s">
        <v>12</v>
      </c>
      <c r="C99">
        <v>13737</v>
      </c>
      <c r="D99" t="s">
        <v>13</v>
      </c>
      <c r="E99" t="s">
        <v>282</v>
      </c>
      <c r="F99" t="s">
        <v>283</v>
      </c>
      <c r="G99" t="s">
        <v>27</v>
      </c>
      <c r="H99">
        <v>3700</v>
      </c>
      <c r="J99" t="s">
        <v>28</v>
      </c>
      <c r="K99">
        <v>0</v>
      </c>
    </row>
    <row r="100" spans="1:12">
      <c r="A100" t="str">
        <f>HYPERLINK("https://genome.ucsc.edu/cgi-bin/hgTracks?db=hg38&amp;position=chr5%3A72334394-72356874","LINK")</f>
        <v>LINK</v>
      </c>
      <c r="B100" t="s">
        <v>12</v>
      </c>
      <c r="C100">
        <v>12575</v>
      </c>
      <c r="D100" t="s">
        <v>24</v>
      </c>
      <c r="E100" t="s">
        <v>284</v>
      </c>
      <c r="F100" t="s">
        <v>285</v>
      </c>
      <c r="G100" t="s">
        <v>27</v>
      </c>
      <c r="H100">
        <v>22481</v>
      </c>
      <c r="J100" t="s">
        <v>17</v>
      </c>
      <c r="K100">
        <v>1</v>
      </c>
      <c r="L100" t="s">
        <v>286</v>
      </c>
    </row>
    <row r="101" spans="1:12">
      <c r="A101" t="str">
        <f>HYPERLINK("https://genome.ucsc.edu/cgi-bin/hgTracks?db=hg38&amp;position=chr5%3A76307201-76309400","LINK")</f>
        <v>LINK</v>
      </c>
      <c r="B101" t="s">
        <v>12</v>
      </c>
      <c r="C101">
        <v>13230</v>
      </c>
      <c r="D101" t="s">
        <v>13</v>
      </c>
      <c r="E101" t="s">
        <v>287</v>
      </c>
      <c r="F101" t="s">
        <v>288</v>
      </c>
      <c r="G101" t="s">
        <v>27</v>
      </c>
      <c r="H101">
        <v>2200</v>
      </c>
      <c r="J101" t="s">
        <v>31</v>
      </c>
      <c r="K101">
        <v>1</v>
      </c>
      <c r="L101" t="s">
        <v>289</v>
      </c>
    </row>
    <row r="102" spans="1:12">
      <c r="A102" t="str">
        <f>HYPERLINK("https://genome.ucsc.edu/cgi-bin/hgTracks?db=hg38&amp;position=chr5%3A76722601-76726000","LINK")</f>
        <v>LINK</v>
      </c>
      <c r="B102" t="s">
        <v>12</v>
      </c>
      <c r="C102">
        <v>11027</v>
      </c>
      <c r="D102" t="s">
        <v>13</v>
      </c>
      <c r="E102" t="s">
        <v>290</v>
      </c>
      <c r="F102" t="s">
        <v>291</v>
      </c>
      <c r="G102" t="s">
        <v>27</v>
      </c>
      <c r="H102">
        <v>3400</v>
      </c>
      <c r="J102" t="s">
        <v>31</v>
      </c>
      <c r="K102">
        <v>1</v>
      </c>
      <c r="L102" t="s">
        <v>292</v>
      </c>
    </row>
    <row r="103" spans="1:12">
      <c r="A103" t="str">
        <f>HYPERLINK("https://genome.ucsc.edu/cgi-bin/hgTracks?db=hg38&amp;position=chr5%3A82805501-82809500","LINK")</f>
        <v>LINK</v>
      </c>
      <c r="B103" t="s">
        <v>12</v>
      </c>
      <c r="C103">
        <v>12552</v>
      </c>
      <c r="D103" t="s">
        <v>13</v>
      </c>
      <c r="E103" t="s">
        <v>293</v>
      </c>
      <c r="F103" t="s">
        <v>294</v>
      </c>
      <c r="G103" t="s">
        <v>27</v>
      </c>
      <c r="H103">
        <v>4000</v>
      </c>
      <c r="J103" t="s">
        <v>28</v>
      </c>
      <c r="K103">
        <v>0</v>
      </c>
    </row>
    <row r="104" spans="1:12">
      <c r="A104" t="str">
        <f>HYPERLINK("https://genome.ucsc.edu/cgi-bin/hgTracks?db=hg38&amp;position=chr5%3A86381447-86395303","LINK")</f>
        <v>LINK</v>
      </c>
      <c r="B104" t="s">
        <v>12</v>
      </c>
      <c r="C104">
        <v>11642</v>
      </c>
      <c r="D104" t="s">
        <v>13</v>
      </c>
      <c r="E104" t="s">
        <v>295</v>
      </c>
      <c r="F104" t="s">
        <v>296</v>
      </c>
      <c r="G104" t="s">
        <v>27</v>
      </c>
      <c r="H104">
        <v>13857</v>
      </c>
      <c r="I104" t="s">
        <v>47</v>
      </c>
      <c r="J104" t="s">
        <v>28</v>
      </c>
      <c r="K104">
        <v>0</v>
      </c>
    </row>
    <row r="105" spans="1:12">
      <c r="A105" t="str">
        <f>HYPERLINK("https://genome.ucsc.edu/cgi-bin/hgTracks?db=hg38&amp;position=chr5%3A97011101-97016200","LINK")</f>
        <v>LINK</v>
      </c>
      <c r="B105" t="s">
        <v>12</v>
      </c>
      <c r="C105">
        <v>14151</v>
      </c>
      <c r="D105" t="s">
        <v>13</v>
      </c>
      <c r="E105" t="s">
        <v>297</v>
      </c>
      <c r="F105" t="s">
        <v>298</v>
      </c>
      <c r="G105" t="s">
        <v>27</v>
      </c>
      <c r="H105">
        <v>5100</v>
      </c>
      <c r="J105" t="s">
        <v>17</v>
      </c>
      <c r="K105">
        <v>1</v>
      </c>
      <c r="L105" t="s">
        <v>299</v>
      </c>
    </row>
    <row r="106" spans="1:12">
      <c r="A106" t="str">
        <f>HYPERLINK("https://genome.ucsc.edu/cgi-bin/hgTracks?db=hg38&amp;position=chr5%3A112510204-112531303","LINK")</f>
        <v>LINK</v>
      </c>
      <c r="B106" t="s">
        <v>19</v>
      </c>
      <c r="C106" t="s">
        <v>300</v>
      </c>
      <c r="D106" t="s">
        <v>13</v>
      </c>
      <c r="E106" t="s">
        <v>301</v>
      </c>
      <c r="F106" t="s">
        <v>302</v>
      </c>
      <c r="G106" t="s">
        <v>27</v>
      </c>
      <c r="H106">
        <v>21100</v>
      </c>
      <c r="J106" t="s">
        <v>28</v>
      </c>
      <c r="K106">
        <v>0</v>
      </c>
    </row>
    <row r="107" spans="1:12">
      <c r="A107" t="str">
        <f>HYPERLINK("https://genome.ucsc.edu/cgi-bin/hgTracks?db=hg38&amp;position=chr5%3A119059006-119115805","LINK")</f>
        <v>LINK</v>
      </c>
      <c r="B107" t="s">
        <v>19</v>
      </c>
      <c r="C107" t="s">
        <v>303</v>
      </c>
      <c r="D107" t="s">
        <v>13</v>
      </c>
      <c r="E107" t="s">
        <v>304</v>
      </c>
      <c r="F107" t="s">
        <v>305</v>
      </c>
      <c r="G107" t="s">
        <v>27</v>
      </c>
      <c r="H107">
        <v>56800</v>
      </c>
      <c r="J107" t="s">
        <v>17</v>
      </c>
      <c r="K107">
        <v>1</v>
      </c>
      <c r="L107" t="s">
        <v>306</v>
      </c>
    </row>
    <row r="108" spans="1:12">
      <c r="A108" t="str">
        <f>HYPERLINK("https://genome.ucsc.edu/cgi-bin/hgTracks?db=hg38&amp;position=chr5%3A120588071-120672600","LINK")</f>
        <v>LINK</v>
      </c>
      <c r="B108" t="s">
        <v>12</v>
      </c>
      <c r="C108">
        <v>12373</v>
      </c>
      <c r="D108" t="s">
        <v>24</v>
      </c>
      <c r="E108" t="s">
        <v>307</v>
      </c>
      <c r="F108" t="s">
        <v>308</v>
      </c>
      <c r="G108" t="s">
        <v>27</v>
      </c>
      <c r="H108">
        <v>84530</v>
      </c>
      <c r="I108" t="s">
        <v>47</v>
      </c>
      <c r="J108" t="s">
        <v>174</v>
      </c>
      <c r="K108">
        <v>1</v>
      </c>
      <c r="L108" t="s">
        <v>309</v>
      </c>
    </row>
    <row r="109" spans="1:12">
      <c r="A109" t="str">
        <f>HYPERLINK("https://genome.ucsc.edu/cgi-bin/hgTracks?db=hg38&amp;position=chr5%3A134600911-134728410","LINK")</f>
        <v>LINK</v>
      </c>
      <c r="B109" t="s">
        <v>19</v>
      </c>
      <c r="C109" t="s">
        <v>310</v>
      </c>
      <c r="D109" t="s">
        <v>13</v>
      </c>
      <c r="E109" t="s">
        <v>311</v>
      </c>
      <c r="F109" t="s">
        <v>312</v>
      </c>
      <c r="G109" t="s">
        <v>27</v>
      </c>
      <c r="H109">
        <v>127500</v>
      </c>
      <c r="J109" t="s">
        <v>17</v>
      </c>
      <c r="K109">
        <v>2</v>
      </c>
      <c r="L109" t="s">
        <v>313</v>
      </c>
    </row>
    <row r="110" spans="1:12">
      <c r="A110" t="str">
        <f>HYPERLINK("https://genome.ucsc.edu/cgi-bin/hgTracks?db=hg38&amp;position=chr5%3A138101001-138808800","LINK")</f>
        <v>LINK</v>
      </c>
      <c r="B110" t="s">
        <v>12</v>
      </c>
      <c r="C110">
        <v>14478</v>
      </c>
      <c r="D110" t="s">
        <v>13</v>
      </c>
      <c r="E110" t="s">
        <v>314</v>
      </c>
      <c r="F110" t="s">
        <v>315</v>
      </c>
      <c r="G110" t="s">
        <v>16</v>
      </c>
      <c r="H110">
        <v>707800</v>
      </c>
      <c r="I110" t="s">
        <v>47</v>
      </c>
      <c r="J110" t="s">
        <v>17</v>
      </c>
      <c r="K110">
        <v>13</v>
      </c>
      <c r="L110" t="s">
        <v>316</v>
      </c>
    </row>
    <row r="111" spans="1:12">
      <c r="A111" t="str">
        <f>HYPERLINK("https://genome.ucsc.edu/cgi-bin/hgTracks?db=hg38&amp;position=chr5%3A149654201-149656800","LINK")</f>
        <v>LINK</v>
      </c>
      <c r="B111" t="s">
        <v>12</v>
      </c>
      <c r="C111">
        <v>13773</v>
      </c>
      <c r="D111" t="s">
        <v>24</v>
      </c>
      <c r="E111" t="s">
        <v>317</v>
      </c>
      <c r="F111" t="s">
        <v>318</v>
      </c>
      <c r="G111" t="s">
        <v>27</v>
      </c>
      <c r="H111">
        <v>2600</v>
      </c>
      <c r="J111" t="s">
        <v>28</v>
      </c>
      <c r="K111">
        <v>0</v>
      </c>
    </row>
    <row r="112" spans="1:12">
      <c r="A112" t="str">
        <f>HYPERLINK("https://genome.ucsc.edu/cgi-bin/hgTracks?db=hg38&amp;position=chr5%3A178602222-178612400","LINK")</f>
        <v>LINK</v>
      </c>
      <c r="B112" t="s">
        <v>12</v>
      </c>
      <c r="C112">
        <v>13307</v>
      </c>
      <c r="D112" t="s">
        <v>24</v>
      </c>
      <c r="E112" t="s">
        <v>319</v>
      </c>
      <c r="F112" t="s">
        <v>320</v>
      </c>
      <c r="G112" t="s">
        <v>16</v>
      </c>
      <c r="H112">
        <v>10179</v>
      </c>
      <c r="J112" t="s">
        <v>17</v>
      </c>
      <c r="K112">
        <v>1</v>
      </c>
      <c r="L112" t="s">
        <v>321</v>
      </c>
    </row>
    <row r="113" spans="1:12">
      <c r="A113" t="str">
        <f>HYPERLINK("https://genome.ucsc.edu/cgi-bin/hgTracks?db=hg38&amp;position=chr6%3A1744903-2450672","LINK")</f>
        <v>LINK</v>
      </c>
      <c r="B113" t="s">
        <v>12</v>
      </c>
      <c r="C113">
        <v>14016</v>
      </c>
      <c r="D113" t="s">
        <v>24</v>
      </c>
      <c r="E113" t="s">
        <v>322</v>
      </c>
      <c r="F113" t="s">
        <v>323</v>
      </c>
      <c r="G113" t="s">
        <v>16</v>
      </c>
      <c r="H113">
        <v>697200</v>
      </c>
      <c r="I113" t="s">
        <v>47</v>
      </c>
      <c r="J113" t="s">
        <v>17</v>
      </c>
      <c r="K113">
        <v>1</v>
      </c>
      <c r="L113" t="s">
        <v>324</v>
      </c>
    </row>
    <row r="114" spans="1:12">
      <c r="A114" t="str">
        <f>HYPERLINK("https://genome.ucsc.edu/cgi-bin/hgTracks?db=hg38&amp;position=chr6%3A34607301-34800800","LINK")</f>
        <v>LINK</v>
      </c>
      <c r="B114" t="s">
        <v>12</v>
      </c>
      <c r="C114">
        <v>13210</v>
      </c>
      <c r="D114" t="s">
        <v>13</v>
      </c>
      <c r="E114" t="s">
        <v>325</v>
      </c>
      <c r="F114" t="s">
        <v>326</v>
      </c>
      <c r="G114" t="s">
        <v>16</v>
      </c>
      <c r="H114">
        <v>193500</v>
      </c>
      <c r="J114" t="s">
        <v>17</v>
      </c>
      <c r="K114">
        <v>3</v>
      </c>
      <c r="L114" t="s">
        <v>327</v>
      </c>
    </row>
    <row r="115" spans="1:12">
      <c r="A115" t="str">
        <f>HYPERLINK("https://genome.ucsc.edu/cgi-bin/hgTracks?db=hg38&amp;position=chr6%3A35915827-35974019","LINK")</f>
        <v>LINK</v>
      </c>
      <c r="B115" t="s">
        <v>19</v>
      </c>
      <c r="C115" t="s">
        <v>328</v>
      </c>
      <c r="D115" t="s">
        <v>13</v>
      </c>
      <c r="E115" t="s">
        <v>329</v>
      </c>
      <c r="F115" t="s">
        <v>330</v>
      </c>
      <c r="G115" t="s">
        <v>27</v>
      </c>
      <c r="H115">
        <v>43289</v>
      </c>
      <c r="J115" t="s">
        <v>17</v>
      </c>
      <c r="K115">
        <v>2</v>
      </c>
      <c r="L115" t="s">
        <v>331</v>
      </c>
    </row>
    <row r="116" spans="1:12">
      <c r="A116" t="str">
        <f>HYPERLINK("https://genome.ucsc.edu/cgi-bin/hgTracks?db=hg38&amp;position=chr6%3A35916353-35973530","LINK")</f>
        <v>LINK</v>
      </c>
      <c r="B116" t="s">
        <v>19</v>
      </c>
      <c r="C116" t="s">
        <v>328</v>
      </c>
      <c r="D116" t="s">
        <v>13</v>
      </c>
      <c r="E116" t="s">
        <v>332</v>
      </c>
      <c r="F116" t="s">
        <v>333</v>
      </c>
      <c r="G116" t="s">
        <v>27</v>
      </c>
      <c r="H116">
        <v>42274</v>
      </c>
      <c r="J116" t="s">
        <v>17</v>
      </c>
      <c r="K116">
        <v>2</v>
      </c>
      <c r="L116" t="s">
        <v>331</v>
      </c>
    </row>
    <row r="117" spans="1:12">
      <c r="A117" t="str">
        <f>HYPERLINK("https://genome.ucsc.edu/cgi-bin/hgTracks?db=hg38&amp;position=chr6%3A67114901-67122500","LINK")</f>
        <v>LINK</v>
      </c>
      <c r="B117" t="s">
        <v>12</v>
      </c>
      <c r="C117">
        <v>14514</v>
      </c>
      <c r="D117" t="s">
        <v>13</v>
      </c>
      <c r="E117" t="s">
        <v>334</v>
      </c>
      <c r="F117" t="s">
        <v>335</v>
      </c>
      <c r="G117" t="s">
        <v>27</v>
      </c>
      <c r="H117">
        <v>7600</v>
      </c>
      <c r="J117" t="s">
        <v>28</v>
      </c>
      <c r="K117">
        <v>0</v>
      </c>
    </row>
    <row r="118" spans="1:12">
      <c r="A118" t="str">
        <f>HYPERLINK("https://genome.ucsc.edu/cgi-bin/hgTracks?db=hg38&amp;position=chr6%3A67141701-67147600","LINK")</f>
        <v>LINK</v>
      </c>
      <c r="B118" t="s">
        <v>12</v>
      </c>
      <c r="C118">
        <v>13753</v>
      </c>
      <c r="D118" t="s">
        <v>13</v>
      </c>
      <c r="E118" t="s">
        <v>336</v>
      </c>
      <c r="F118" t="s">
        <v>337</v>
      </c>
      <c r="G118" t="s">
        <v>27</v>
      </c>
      <c r="H118">
        <v>5900</v>
      </c>
      <c r="J118" t="s">
        <v>28</v>
      </c>
      <c r="K118">
        <v>0</v>
      </c>
    </row>
    <row r="119" spans="1:12">
      <c r="A119" t="str">
        <f>HYPERLINK("https://genome.ucsc.edu/cgi-bin/hgTracks?db=hg38&amp;position=chr6%3A73390797-73398500","LINK")</f>
        <v>LINK</v>
      </c>
      <c r="B119" t="s">
        <v>12</v>
      </c>
      <c r="C119">
        <v>14404</v>
      </c>
      <c r="D119" t="s">
        <v>13</v>
      </c>
      <c r="E119" t="s">
        <v>338</v>
      </c>
      <c r="F119" t="s">
        <v>339</v>
      </c>
      <c r="G119" t="s">
        <v>27</v>
      </c>
      <c r="H119">
        <v>7704</v>
      </c>
      <c r="J119" t="s">
        <v>17</v>
      </c>
      <c r="K119">
        <v>1</v>
      </c>
      <c r="L119" t="s">
        <v>340</v>
      </c>
    </row>
    <row r="120" spans="1:12">
      <c r="A120" t="str">
        <f>HYPERLINK("https://genome.ucsc.edu/cgi-bin/hgTracks?db=hg38&amp;position=chr6%3A73688578-73696777","LINK")</f>
        <v>LINK</v>
      </c>
      <c r="B120" t="s">
        <v>19</v>
      </c>
      <c r="C120" t="s">
        <v>341</v>
      </c>
      <c r="D120" t="s">
        <v>13</v>
      </c>
      <c r="E120" t="s">
        <v>342</v>
      </c>
      <c r="F120" t="s">
        <v>343</v>
      </c>
      <c r="G120" t="s">
        <v>27</v>
      </c>
      <c r="H120">
        <v>8200</v>
      </c>
      <c r="J120" t="s">
        <v>17</v>
      </c>
      <c r="K120">
        <v>1</v>
      </c>
      <c r="L120" t="s">
        <v>344</v>
      </c>
    </row>
    <row r="121" spans="1:12">
      <c r="A121" t="str">
        <f>HYPERLINK("https://genome.ucsc.edu/cgi-bin/hgTracks?db=hg38&amp;position=chr6%3A76977858-76986825","LINK")</f>
        <v>LINK</v>
      </c>
      <c r="B121" t="s">
        <v>12</v>
      </c>
      <c r="C121">
        <v>12775</v>
      </c>
      <c r="D121" t="s">
        <v>13</v>
      </c>
      <c r="E121" t="s">
        <v>345</v>
      </c>
      <c r="F121" t="s">
        <v>346</v>
      </c>
      <c r="G121" t="s">
        <v>27</v>
      </c>
      <c r="H121">
        <v>8968</v>
      </c>
      <c r="J121" t="s">
        <v>28</v>
      </c>
      <c r="K121">
        <v>0</v>
      </c>
    </row>
    <row r="122" spans="1:12">
      <c r="A122" t="str">
        <f>HYPERLINK("https://genome.ucsc.edu/cgi-bin/hgTracks?db=hg38&amp;position=chr6%3A83647501-83650700","LINK")</f>
        <v>LINK</v>
      </c>
      <c r="B122" t="s">
        <v>12</v>
      </c>
      <c r="C122">
        <v>14127</v>
      </c>
      <c r="D122" t="s">
        <v>13</v>
      </c>
      <c r="E122" t="s">
        <v>347</v>
      </c>
      <c r="F122" t="s">
        <v>348</v>
      </c>
      <c r="G122" t="s">
        <v>16</v>
      </c>
      <c r="H122">
        <v>3200</v>
      </c>
      <c r="J122" t="s">
        <v>31</v>
      </c>
      <c r="K122">
        <v>1</v>
      </c>
      <c r="L122" t="s">
        <v>349</v>
      </c>
    </row>
    <row r="123" spans="1:12">
      <c r="A123" t="str">
        <f>HYPERLINK("https://genome.ucsc.edu/cgi-bin/hgTracks?db=hg38&amp;position=chr6%3A110666098-110668997","LINK")</f>
        <v>LINK</v>
      </c>
      <c r="B123" t="s">
        <v>19</v>
      </c>
      <c r="C123" t="s">
        <v>350</v>
      </c>
      <c r="D123" t="s">
        <v>13</v>
      </c>
      <c r="E123" t="s">
        <v>351</v>
      </c>
      <c r="F123" t="s">
        <v>352</v>
      </c>
      <c r="G123" t="s">
        <v>27</v>
      </c>
      <c r="H123">
        <v>2900</v>
      </c>
      <c r="J123" t="s">
        <v>17</v>
      </c>
      <c r="K123">
        <v>1</v>
      </c>
      <c r="L123" t="s">
        <v>353</v>
      </c>
    </row>
    <row r="124" spans="1:12">
      <c r="A124" t="str">
        <f>HYPERLINK("https://genome.ucsc.edu/cgi-bin/hgTracks?db=hg38&amp;position=chr6%3A110879219-111020192","LINK")</f>
        <v>LINK</v>
      </c>
      <c r="B124" t="s">
        <v>12</v>
      </c>
      <c r="C124">
        <v>14467</v>
      </c>
      <c r="D124" t="s">
        <v>24</v>
      </c>
      <c r="E124" t="s">
        <v>354</v>
      </c>
      <c r="F124" t="s">
        <v>355</v>
      </c>
      <c r="G124" t="s">
        <v>16</v>
      </c>
      <c r="H124">
        <v>140974</v>
      </c>
      <c r="J124" t="s">
        <v>17</v>
      </c>
      <c r="K124">
        <v>3</v>
      </c>
      <c r="L124" t="s">
        <v>356</v>
      </c>
    </row>
    <row r="125" spans="1:12">
      <c r="A125" t="str">
        <f>HYPERLINK("https://genome.ucsc.edu/cgi-bin/hgTracks?db=hg38&amp;position=chr6%3A118380438-118386037","LINK")</f>
        <v>LINK</v>
      </c>
      <c r="B125" t="s">
        <v>19</v>
      </c>
      <c r="C125" t="s">
        <v>350</v>
      </c>
      <c r="D125" t="s">
        <v>13</v>
      </c>
      <c r="E125" t="s">
        <v>357</v>
      </c>
      <c r="F125" t="s">
        <v>358</v>
      </c>
      <c r="G125" t="s">
        <v>27</v>
      </c>
      <c r="H125">
        <v>5600</v>
      </c>
      <c r="J125" t="s">
        <v>28</v>
      </c>
      <c r="K125">
        <v>0</v>
      </c>
    </row>
    <row r="126" spans="1:12">
      <c r="A126" t="str">
        <f>HYPERLINK("https://genome.ucsc.edu/cgi-bin/hgTracks?db=hg38&amp;position=chr6%3A137801001-137803000","LINK")</f>
        <v>LINK</v>
      </c>
      <c r="B126" t="s">
        <v>12</v>
      </c>
      <c r="C126">
        <v>12610</v>
      </c>
      <c r="D126" t="s">
        <v>13</v>
      </c>
      <c r="E126" t="s">
        <v>359</v>
      </c>
      <c r="F126" t="s">
        <v>360</v>
      </c>
      <c r="G126" t="s">
        <v>27</v>
      </c>
      <c r="H126">
        <v>2000</v>
      </c>
      <c r="J126" t="s">
        <v>28</v>
      </c>
      <c r="K126">
        <v>0</v>
      </c>
    </row>
    <row r="127" spans="1:12">
      <c r="A127" t="str">
        <f>HYPERLINK("https://genome.ucsc.edu/cgi-bin/hgTracks?db=hg38&amp;position=chr6%3A140863801-140980500","LINK")</f>
        <v>LINK</v>
      </c>
      <c r="B127" t="s">
        <v>12</v>
      </c>
      <c r="C127">
        <v>13478</v>
      </c>
      <c r="D127" t="s">
        <v>13</v>
      </c>
      <c r="E127" t="s">
        <v>361</v>
      </c>
      <c r="F127" t="s">
        <v>362</v>
      </c>
      <c r="G127" t="s">
        <v>16</v>
      </c>
      <c r="H127">
        <v>116700</v>
      </c>
      <c r="I127" t="s">
        <v>47</v>
      </c>
      <c r="J127" t="s">
        <v>28</v>
      </c>
      <c r="K127">
        <v>0</v>
      </c>
    </row>
    <row r="128" spans="1:12">
      <c r="A128" t="str">
        <f>HYPERLINK("https://genome.ucsc.edu/cgi-bin/hgTracks?db=hg38&amp;position=chr6%3A155146501-155157200","LINK")</f>
        <v>LINK</v>
      </c>
      <c r="B128" t="s">
        <v>12</v>
      </c>
      <c r="C128">
        <v>14533</v>
      </c>
      <c r="D128" t="s">
        <v>24</v>
      </c>
      <c r="E128" t="s">
        <v>363</v>
      </c>
      <c r="F128" t="s">
        <v>364</v>
      </c>
      <c r="G128" t="s">
        <v>27</v>
      </c>
      <c r="H128">
        <v>10700</v>
      </c>
      <c r="J128" t="s">
        <v>17</v>
      </c>
      <c r="K128">
        <v>1</v>
      </c>
      <c r="L128" t="s">
        <v>365</v>
      </c>
    </row>
    <row r="129" spans="1:12">
      <c r="A129" t="str">
        <f>HYPERLINK("https://genome.ucsc.edu/cgi-bin/hgTracks?db=hg38&amp;position=chr6%3A156330186-157547584","LINK")</f>
        <v>LINK</v>
      </c>
      <c r="B129" t="s">
        <v>12</v>
      </c>
      <c r="C129">
        <v>14609</v>
      </c>
      <c r="D129" t="s">
        <v>13</v>
      </c>
      <c r="E129" t="s">
        <v>366</v>
      </c>
      <c r="F129" t="s">
        <v>367</v>
      </c>
      <c r="G129" t="s">
        <v>27</v>
      </c>
      <c r="H129">
        <v>1217399</v>
      </c>
      <c r="I129" t="s">
        <v>47</v>
      </c>
      <c r="J129" t="s">
        <v>17</v>
      </c>
      <c r="K129">
        <v>3</v>
      </c>
      <c r="L129" t="s">
        <v>368</v>
      </c>
    </row>
    <row r="130" spans="1:12">
      <c r="A130" t="str">
        <f>HYPERLINK("https://genome.ucsc.edu/cgi-bin/hgTracks?db=hg38&amp;position=chr6%3A157178001-157192200","LINK")</f>
        <v>LINK</v>
      </c>
      <c r="B130" t="s">
        <v>12</v>
      </c>
      <c r="C130">
        <v>13928</v>
      </c>
      <c r="D130" t="s">
        <v>13</v>
      </c>
      <c r="E130" t="s">
        <v>369</v>
      </c>
      <c r="F130" t="s">
        <v>370</v>
      </c>
      <c r="G130" t="s">
        <v>27</v>
      </c>
      <c r="H130">
        <v>14200</v>
      </c>
      <c r="J130" t="s">
        <v>17</v>
      </c>
      <c r="K130">
        <v>1</v>
      </c>
      <c r="L130" t="s">
        <v>371</v>
      </c>
    </row>
    <row r="131" spans="1:12">
      <c r="A131" t="str">
        <f>HYPERLINK("https://genome.ucsc.edu/cgi-bin/hgTracks?db=hg38&amp;position=chr7%3A1055901-1062000","LINK")</f>
        <v>LINK</v>
      </c>
      <c r="B131" t="s">
        <v>12</v>
      </c>
      <c r="C131">
        <v>13886</v>
      </c>
      <c r="D131" t="s">
        <v>24</v>
      </c>
      <c r="E131" t="s">
        <v>372</v>
      </c>
      <c r="F131" t="s">
        <v>373</v>
      </c>
      <c r="G131" t="s">
        <v>27</v>
      </c>
      <c r="H131">
        <v>6100</v>
      </c>
      <c r="J131" t="s">
        <v>17</v>
      </c>
      <c r="K131">
        <v>1</v>
      </c>
      <c r="L131" t="s">
        <v>374</v>
      </c>
    </row>
    <row r="132" spans="1:12">
      <c r="A132" t="str">
        <f>HYPERLINK("https://genome.ucsc.edu/cgi-bin/hgTracks?db=hg38&amp;position=chr7%3A1196801-1300477","LINK")</f>
        <v>LINK</v>
      </c>
      <c r="B132" t="s">
        <v>12</v>
      </c>
      <c r="C132">
        <v>14189</v>
      </c>
      <c r="D132" t="s">
        <v>13</v>
      </c>
      <c r="E132" t="s">
        <v>375</v>
      </c>
      <c r="F132" t="s">
        <v>376</v>
      </c>
      <c r="G132" t="s">
        <v>16</v>
      </c>
      <c r="H132">
        <v>103677</v>
      </c>
      <c r="J132" t="s">
        <v>17</v>
      </c>
      <c r="K132">
        <v>1</v>
      </c>
      <c r="L132" t="s">
        <v>377</v>
      </c>
    </row>
    <row r="133" spans="1:12">
      <c r="A133" t="str">
        <f>HYPERLINK("https://genome.ucsc.edu/cgi-bin/hgTracks?db=hg38&amp;position=chr7%3A6898224-6950135","LINK")</f>
        <v>LINK</v>
      </c>
      <c r="B133" t="s">
        <v>12</v>
      </c>
      <c r="C133">
        <v>11031</v>
      </c>
      <c r="D133" t="s">
        <v>24</v>
      </c>
      <c r="E133" t="s">
        <v>378</v>
      </c>
      <c r="F133" t="s">
        <v>379</v>
      </c>
      <c r="G133" t="s">
        <v>27</v>
      </c>
      <c r="H133">
        <v>51912</v>
      </c>
      <c r="J133" t="s">
        <v>28</v>
      </c>
      <c r="K133">
        <v>0</v>
      </c>
    </row>
    <row r="134" spans="1:12">
      <c r="A134" t="str">
        <f>HYPERLINK("https://genome.ucsc.edu/cgi-bin/hgTracks?db=hg38&amp;position=chr7%3A8738001-8796830","LINK")</f>
        <v>LINK</v>
      </c>
      <c r="B134" t="s">
        <v>12</v>
      </c>
      <c r="C134">
        <v>14240</v>
      </c>
      <c r="D134" t="s">
        <v>13</v>
      </c>
      <c r="E134" t="s">
        <v>380</v>
      </c>
      <c r="F134" t="s">
        <v>381</v>
      </c>
      <c r="G134" t="s">
        <v>27</v>
      </c>
      <c r="H134">
        <v>58830</v>
      </c>
      <c r="I134" t="s">
        <v>47</v>
      </c>
      <c r="J134" t="s">
        <v>17</v>
      </c>
      <c r="K134">
        <v>1</v>
      </c>
      <c r="L134" t="s">
        <v>382</v>
      </c>
    </row>
    <row r="135" spans="1:12">
      <c r="A135" t="str">
        <f>HYPERLINK("https://genome.ucsc.edu/cgi-bin/hgTracks?db=hg38&amp;position=chr7%3A11722601-11885600","LINK")</f>
        <v>LINK</v>
      </c>
      <c r="B135" t="s">
        <v>12</v>
      </c>
      <c r="C135">
        <v>13875</v>
      </c>
      <c r="D135" t="s">
        <v>24</v>
      </c>
      <c r="E135" t="s">
        <v>383</v>
      </c>
      <c r="F135" t="s">
        <v>384</v>
      </c>
      <c r="G135" t="s">
        <v>27</v>
      </c>
      <c r="H135">
        <v>163000</v>
      </c>
      <c r="I135" t="s">
        <v>47</v>
      </c>
      <c r="J135" t="s">
        <v>17</v>
      </c>
      <c r="K135">
        <v>1</v>
      </c>
      <c r="L135" t="s">
        <v>385</v>
      </c>
    </row>
    <row r="136" spans="1:12">
      <c r="A136" t="str">
        <f>HYPERLINK("https://genome.ucsc.edu/cgi-bin/hgTracks?db=hg38&amp;position=chr7%3A38340300-38343699","LINK")</f>
        <v>LINK</v>
      </c>
      <c r="B136" t="s">
        <v>19</v>
      </c>
      <c r="C136" t="s">
        <v>386</v>
      </c>
      <c r="D136" t="s">
        <v>13</v>
      </c>
      <c r="E136" t="s">
        <v>387</v>
      </c>
      <c r="F136" t="s">
        <v>388</v>
      </c>
      <c r="G136" t="s">
        <v>27</v>
      </c>
      <c r="H136">
        <v>3400</v>
      </c>
      <c r="J136" t="s">
        <v>77</v>
      </c>
      <c r="K136">
        <v>1</v>
      </c>
      <c r="L136" t="s">
        <v>389</v>
      </c>
    </row>
    <row r="137" spans="1:12">
      <c r="A137" t="str">
        <f>HYPERLINK("https://genome.ucsc.edu/cgi-bin/hgTracks?db=hg38&amp;position=chr7%3A39058001-39061000","LINK")</f>
        <v>LINK</v>
      </c>
      <c r="B137" t="s">
        <v>12</v>
      </c>
      <c r="C137">
        <v>12394</v>
      </c>
      <c r="D137" t="s">
        <v>13</v>
      </c>
      <c r="E137" t="s">
        <v>390</v>
      </c>
      <c r="F137" t="s">
        <v>391</v>
      </c>
      <c r="G137" t="s">
        <v>27</v>
      </c>
      <c r="H137">
        <v>3000</v>
      </c>
      <c r="J137" t="s">
        <v>31</v>
      </c>
      <c r="K137">
        <v>1</v>
      </c>
      <c r="L137" t="s">
        <v>392</v>
      </c>
    </row>
    <row r="138" spans="1:12">
      <c r="A138" t="str">
        <f>HYPERLINK("https://genome.ucsc.edu/cgi-bin/hgTracks?db=hg38&amp;position=chr7%3A67457001-67618800","LINK")</f>
        <v>LINK</v>
      </c>
      <c r="B138" t="s">
        <v>12</v>
      </c>
      <c r="C138">
        <v>11868</v>
      </c>
      <c r="D138" t="s">
        <v>13</v>
      </c>
      <c r="E138" t="s">
        <v>393</v>
      </c>
      <c r="F138" t="s">
        <v>394</v>
      </c>
      <c r="G138" t="s">
        <v>16</v>
      </c>
      <c r="H138">
        <v>161800</v>
      </c>
      <c r="J138" t="s">
        <v>28</v>
      </c>
      <c r="K138">
        <v>0</v>
      </c>
    </row>
    <row r="139" spans="1:12">
      <c r="A139" t="str">
        <f>HYPERLINK("https://genome.ucsc.edu/cgi-bin/hgTracks?db=hg38&amp;position=chr7%3A68825901-68829400","LINK")</f>
        <v>LINK</v>
      </c>
      <c r="B139" t="s">
        <v>12</v>
      </c>
      <c r="C139">
        <v>12313</v>
      </c>
      <c r="D139" t="s">
        <v>24</v>
      </c>
      <c r="E139" t="s">
        <v>395</v>
      </c>
      <c r="F139" t="s">
        <v>396</v>
      </c>
      <c r="G139" t="s">
        <v>27</v>
      </c>
      <c r="H139">
        <v>3500</v>
      </c>
      <c r="J139" t="s">
        <v>28</v>
      </c>
      <c r="K139">
        <v>0</v>
      </c>
    </row>
    <row r="140" spans="1:12">
      <c r="A140" t="str">
        <f>HYPERLINK("https://genome.ucsc.edu/cgi-bin/hgTracks?db=hg38&amp;position=chr7%3A70070701-70143300","LINK")</f>
        <v>LINK</v>
      </c>
      <c r="B140" t="s">
        <v>12</v>
      </c>
      <c r="C140">
        <v>12821</v>
      </c>
      <c r="D140" t="s">
        <v>13</v>
      </c>
      <c r="E140" t="s">
        <v>397</v>
      </c>
      <c r="F140" t="s">
        <v>398</v>
      </c>
      <c r="G140" t="s">
        <v>27</v>
      </c>
      <c r="H140">
        <v>72600</v>
      </c>
      <c r="J140" t="s">
        <v>17</v>
      </c>
      <c r="K140">
        <v>1</v>
      </c>
      <c r="L140" t="s">
        <v>399</v>
      </c>
    </row>
    <row r="141" spans="1:12">
      <c r="A141" t="str">
        <f>HYPERLINK("https://genome.ucsc.edu/cgi-bin/hgTracks?db=hg38&amp;position=chr7%3A73240499-74739238","LINK")</f>
        <v>LINK</v>
      </c>
      <c r="B141" t="s">
        <v>12</v>
      </c>
      <c r="C141">
        <v>12955</v>
      </c>
      <c r="D141" t="s">
        <v>13</v>
      </c>
      <c r="E141" t="s">
        <v>400</v>
      </c>
      <c r="F141" t="s">
        <v>401</v>
      </c>
      <c r="G141" t="s">
        <v>16</v>
      </c>
      <c r="H141">
        <v>1489525</v>
      </c>
      <c r="I141" t="s">
        <v>47</v>
      </c>
      <c r="J141" t="s">
        <v>17</v>
      </c>
      <c r="K141">
        <v>25</v>
      </c>
      <c r="L141" t="s">
        <v>402</v>
      </c>
    </row>
    <row r="142" spans="1:12">
      <c r="A142" t="str">
        <f>HYPERLINK("https://genome.ucsc.edu/cgi-bin/hgTracks?db=hg38&amp;position=chr7%3A73240499-74746293","LINK")</f>
        <v>LINK</v>
      </c>
      <c r="B142" t="s">
        <v>12</v>
      </c>
      <c r="C142">
        <v>11154</v>
      </c>
      <c r="D142" t="s">
        <v>13</v>
      </c>
      <c r="E142" t="s">
        <v>403</v>
      </c>
      <c r="F142" t="s">
        <v>404</v>
      </c>
      <c r="G142" t="s">
        <v>16</v>
      </c>
      <c r="H142">
        <v>1505795</v>
      </c>
      <c r="I142" t="s">
        <v>47</v>
      </c>
      <c r="J142" t="s">
        <v>17</v>
      </c>
      <c r="K142">
        <v>25</v>
      </c>
      <c r="L142" t="s">
        <v>402</v>
      </c>
    </row>
    <row r="143" spans="1:12">
      <c r="A143" t="str">
        <f>HYPERLINK("https://genome.ucsc.edu/cgi-bin/hgTracks?db=hg38&amp;position=chr7%3A74531101-75149500","LINK")</f>
        <v>LINK</v>
      </c>
      <c r="B143" t="s">
        <v>12</v>
      </c>
      <c r="C143">
        <v>12134</v>
      </c>
      <c r="D143" t="s">
        <v>13</v>
      </c>
      <c r="E143" t="s">
        <v>405</v>
      </c>
      <c r="F143" t="s">
        <v>406</v>
      </c>
      <c r="G143" t="s">
        <v>16</v>
      </c>
      <c r="H143">
        <v>358124</v>
      </c>
      <c r="I143" t="s">
        <v>47</v>
      </c>
      <c r="J143" t="s">
        <v>17</v>
      </c>
      <c r="K143">
        <v>7</v>
      </c>
      <c r="L143" t="s">
        <v>407</v>
      </c>
    </row>
    <row r="144" spans="1:12">
      <c r="A144" t="str">
        <f>HYPERLINK("https://genome.ucsc.edu/cgi-bin/hgTracks?db=hg38&amp;position=chr7%3A75427201-75430900","LINK")</f>
        <v>LINK</v>
      </c>
      <c r="B144" t="s">
        <v>12</v>
      </c>
      <c r="C144">
        <v>11676</v>
      </c>
      <c r="D144" t="s">
        <v>13</v>
      </c>
      <c r="E144" t="s">
        <v>408</v>
      </c>
      <c r="F144" t="s">
        <v>409</v>
      </c>
      <c r="G144" t="s">
        <v>27</v>
      </c>
      <c r="H144">
        <v>3700</v>
      </c>
      <c r="J144" t="s">
        <v>31</v>
      </c>
      <c r="K144">
        <v>1</v>
      </c>
      <c r="L144" t="s">
        <v>410</v>
      </c>
    </row>
    <row r="145" spans="1:12">
      <c r="A145" t="str">
        <f>HYPERLINK("https://genome.ucsc.edu/cgi-bin/hgTracks?db=hg38&amp;position=chr7%3A90362501-90367400","LINK")</f>
        <v>LINK</v>
      </c>
      <c r="B145" t="s">
        <v>12</v>
      </c>
      <c r="C145">
        <v>14604</v>
      </c>
      <c r="D145" t="s">
        <v>13</v>
      </c>
      <c r="E145" t="s">
        <v>411</v>
      </c>
      <c r="F145" t="s">
        <v>412</v>
      </c>
      <c r="G145" t="s">
        <v>27</v>
      </c>
      <c r="H145">
        <v>4900</v>
      </c>
      <c r="J145" t="s">
        <v>31</v>
      </c>
      <c r="K145">
        <v>1</v>
      </c>
      <c r="L145" t="s">
        <v>413</v>
      </c>
    </row>
    <row r="146" spans="1:12">
      <c r="A146" t="str">
        <f>HYPERLINK("https://genome.ucsc.edu/cgi-bin/hgTracks?db=hg38&amp;position=chr7%3A94956789-94960688","LINK")</f>
        <v>LINK</v>
      </c>
      <c r="B146" t="s">
        <v>19</v>
      </c>
      <c r="C146" t="s">
        <v>414</v>
      </c>
      <c r="D146" t="s">
        <v>13</v>
      </c>
      <c r="E146" t="s">
        <v>415</v>
      </c>
      <c r="F146" t="s">
        <v>416</v>
      </c>
      <c r="G146" t="s">
        <v>27</v>
      </c>
      <c r="H146">
        <v>3900</v>
      </c>
      <c r="J146" t="s">
        <v>31</v>
      </c>
      <c r="K146">
        <v>1</v>
      </c>
      <c r="L146" t="s">
        <v>417</v>
      </c>
    </row>
    <row r="147" spans="1:12">
      <c r="A147" t="str">
        <f>HYPERLINK("https://genome.ucsc.edu/cgi-bin/hgTracks?db=hg38&amp;position=chr7%3A95155101-95161000","LINK")</f>
        <v>LINK</v>
      </c>
      <c r="B147" t="s">
        <v>12</v>
      </c>
      <c r="C147">
        <v>13034</v>
      </c>
      <c r="D147" t="s">
        <v>13</v>
      </c>
      <c r="E147" t="s">
        <v>418</v>
      </c>
      <c r="F147" t="s">
        <v>419</v>
      </c>
      <c r="G147" t="s">
        <v>27</v>
      </c>
      <c r="H147">
        <v>5900</v>
      </c>
      <c r="J147" t="s">
        <v>31</v>
      </c>
      <c r="K147">
        <v>1</v>
      </c>
      <c r="L147" t="s">
        <v>417</v>
      </c>
    </row>
    <row r="148" spans="1:12">
      <c r="A148" t="str">
        <f>HYPERLINK("https://genome.ucsc.edu/cgi-bin/hgTracks?db=hg38&amp;position=chr7%3A119798901-119832100","LINK")</f>
        <v>LINK</v>
      </c>
      <c r="B148" t="s">
        <v>12</v>
      </c>
      <c r="C148">
        <v>14224</v>
      </c>
      <c r="D148" t="s">
        <v>24</v>
      </c>
      <c r="E148" t="s">
        <v>420</v>
      </c>
      <c r="F148" t="s">
        <v>421</v>
      </c>
      <c r="G148" t="s">
        <v>27</v>
      </c>
      <c r="H148">
        <v>33200</v>
      </c>
      <c r="I148" t="s">
        <v>47</v>
      </c>
      <c r="J148" t="s">
        <v>77</v>
      </c>
      <c r="K148">
        <v>1</v>
      </c>
      <c r="L148" t="s">
        <v>422</v>
      </c>
    </row>
    <row r="149" spans="1:12">
      <c r="A149" t="str">
        <f>HYPERLINK("https://genome.ucsc.edu/cgi-bin/hgTracks?db=hg38&amp;position=chr7%3A142631185-142633884","LINK")</f>
        <v>LINK</v>
      </c>
      <c r="B149" t="s">
        <v>19</v>
      </c>
      <c r="C149" t="s">
        <v>423</v>
      </c>
      <c r="D149" t="s">
        <v>13</v>
      </c>
      <c r="E149" t="s">
        <v>424</v>
      </c>
      <c r="F149" t="s">
        <v>425</v>
      </c>
      <c r="G149" t="s">
        <v>27</v>
      </c>
      <c r="H149">
        <v>2700</v>
      </c>
      <c r="J149" t="s">
        <v>28</v>
      </c>
      <c r="K149">
        <v>0</v>
      </c>
    </row>
    <row r="150" spans="1:12">
      <c r="A150" t="str">
        <f>HYPERLINK("https://genome.ucsc.edu/cgi-bin/hgTracks?db=hg38&amp;position=chr7%3A142686101-142690200","LINK")</f>
        <v>LINK</v>
      </c>
      <c r="B150" t="s">
        <v>12</v>
      </c>
      <c r="C150">
        <v>14478</v>
      </c>
      <c r="D150" t="s">
        <v>24</v>
      </c>
      <c r="E150" t="s">
        <v>426</v>
      </c>
      <c r="F150" t="s">
        <v>427</v>
      </c>
      <c r="G150" t="s">
        <v>27</v>
      </c>
      <c r="H150">
        <v>4100</v>
      </c>
      <c r="J150" t="s">
        <v>28</v>
      </c>
      <c r="K150">
        <v>0</v>
      </c>
    </row>
    <row r="151" spans="1:12">
      <c r="A151" t="str">
        <f>HYPERLINK("https://genome.ucsc.edu/cgi-bin/hgTracks?db=hg38&amp;position=chr7%3A143928301-143931900","LINK")</f>
        <v>LINK</v>
      </c>
      <c r="B151" t="s">
        <v>12</v>
      </c>
      <c r="C151">
        <v>12152</v>
      </c>
      <c r="D151" t="s">
        <v>24</v>
      </c>
      <c r="E151" t="s">
        <v>428</v>
      </c>
      <c r="F151" t="s">
        <v>429</v>
      </c>
      <c r="G151" t="s">
        <v>27</v>
      </c>
      <c r="H151">
        <v>3600</v>
      </c>
      <c r="J151" t="s">
        <v>28</v>
      </c>
      <c r="K151">
        <v>0</v>
      </c>
    </row>
    <row r="152" spans="1:12">
      <c r="A152" t="str">
        <f>HYPERLINK("https://genome.ucsc.edu/cgi-bin/hgTracks?db=hg38&amp;position=chr7%3A146417009-146419608","LINK")</f>
        <v>LINK</v>
      </c>
      <c r="B152" t="s">
        <v>19</v>
      </c>
      <c r="C152" t="s">
        <v>430</v>
      </c>
      <c r="D152" t="s">
        <v>13</v>
      </c>
      <c r="E152" t="s">
        <v>431</v>
      </c>
      <c r="F152" t="s">
        <v>432</v>
      </c>
      <c r="G152" t="s">
        <v>16</v>
      </c>
      <c r="H152">
        <v>2600</v>
      </c>
      <c r="J152" t="s">
        <v>31</v>
      </c>
      <c r="K152">
        <v>1</v>
      </c>
      <c r="L152" t="s">
        <v>433</v>
      </c>
    </row>
    <row r="153" spans="1:12">
      <c r="A153" t="str">
        <f>HYPERLINK("https://genome.ucsc.edu/cgi-bin/hgTracks?db=hg38&amp;position=chr7%3A152065116-152348142","LINK")</f>
        <v>LINK</v>
      </c>
      <c r="B153" t="s">
        <v>19</v>
      </c>
      <c r="C153" t="s">
        <v>434</v>
      </c>
      <c r="D153" t="s">
        <v>13</v>
      </c>
      <c r="E153" t="s">
        <v>435</v>
      </c>
      <c r="F153" t="s">
        <v>436</v>
      </c>
      <c r="G153" t="s">
        <v>16</v>
      </c>
      <c r="H153">
        <v>283027</v>
      </c>
      <c r="J153" t="s">
        <v>17</v>
      </c>
      <c r="K153">
        <v>2</v>
      </c>
      <c r="L153" t="s">
        <v>437</v>
      </c>
    </row>
    <row r="154" spans="1:12">
      <c r="A154" t="str">
        <f>HYPERLINK("https://genome.ucsc.edu/cgi-bin/hgTracks?db=hg38&amp;position=chr8%3A4121001-4505800","LINK")</f>
        <v>LINK</v>
      </c>
      <c r="B154" t="s">
        <v>12</v>
      </c>
      <c r="C154">
        <v>11225</v>
      </c>
      <c r="D154" t="s">
        <v>13</v>
      </c>
      <c r="E154" t="s">
        <v>438</v>
      </c>
      <c r="F154" t="s">
        <v>439</v>
      </c>
      <c r="G154" t="s">
        <v>27</v>
      </c>
      <c r="H154">
        <v>384800</v>
      </c>
      <c r="I154" t="s">
        <v>47</v>
      </c>
      <c r="J154" t="s">
        <v>17</v>
      </c>
      <c r="K154">
        <v>1</v>
      </c>
      <c r="L154" t="s">
        <v>440</v>
      </c>
    </row>
    <row r="155" spans="1:12">
      <c r="A155" t="str">
        <f>HYPERLINK("https://genome.ucsc.edu/cgi-bin/hgTracks?db=hg38&amp;position=chr8%3A5623601-5948464","LINK")</f>
        <v>LINK</v>
      </c>
      <c r="B155" t="s">
        <v>12</v>
      </c>
      <c r="C155">
        <v>13263</v>
      </c>
      <c r="D155" t="s">
        <v>24</v>
      </c>
      <c r="E155" t="s">
        <v>441</v>
      </c>
      <c r="F155" t="s">
        <v>442</v>
      </c>
      <c r="G155" t="s">
        <v>27</v>
      </c>
      <c r="H155">
        <v>324864</v>
      </c>
      <c r="I155" t="s">
        <v>47</v>
      </c>
      <c r="J155" t="s">
        <v>28</v>
      </c>
      <c r="K155">
        <v>0</v>
      </c>
    </row>
    <row r="156" spans="1:12">
      <c r="A156" t="str">
        <f>HYPERLINK("https://genome.ucsc.edu/cgi-bin/hgTracks?db=hg38&amp;position=chr8%3A10523091-10669211","LINK")</f>
        <v>LINK</v>
      </c>
      <c r="B156" t="s">
        <v>19</v>
      </c>
      <c r="C156" t="s">
        <v>443</v>
      </c>
      <c r="D156" t="s">
        <v>13</v>
      </c>
      <c r="E156" t="s">
        <v>444</v>
      </c>
      <c r="F156" t="s">
        <v>445</v>
      </c>
      <c r="G156" t="s">
        <v>27</v>
      </c>
      <c r="H156">
        <v>146121</v>
      </c>
      <c r="J156" t="s">
        <v>17</v>
      </c>
      <c r="K156">
        <v>2</v>
      </c>
      <c r="L156" t="s">
        <v>446</v>
      </c>
    </row>
    <row r="157" spans="1:12">
      <c r="A157" t="str">
        <f>HYPERLINK("https://genome.ucsc.edu/cgi-bin/hgTracks?db=hg38&amp;position=chr8%3A11895501-11899300","LINK")</f>
        <v>LINK</v>
      </c>
      <c r="B157" t="s">
        <v>12</v>
      </c>
      <c r="C157">
        <v>13812</v>
      </c>
      <c r="D157" t="s">
        <v>24</v>
      </c>
      <c r="E157" t="s">
        <v>447</v>
      </c>
      <c r="F157" t="s">
        <v>448</v>
      </c>
      <c r="G157" t="s">
        <v>27</v>
      </c>
      <c r="H157">
        <v>3800</v>
      </c>
      <c r="J157" t="s">
        <v>28</v>
      </c>
      <c r="K157">
        <v>0</v>
      </c>
    </row>
    <row r="158" spans="1:12">
      <c r="A158" t="str">
        <f>HYPERLINK("https://genome.ucsc.edu/cgi-bin/hgTracks?db=hg38&amp;position=chr8%3A16193454-16218525","LINK")</f>
        <v>LINK</v>
      </c>
      <c r="B158" t="s">
        <v>12</v>
      </c>
      <c r="C158">
        <v>14694</v>
      </c>
      <c r="D158" t="s">
        <v>24</v>
      </c>
      <c r="E158" t="s">
        <v>449</v>
      </c>
      <c r="F158" t="s">
        <v>450</v>
      </c>
      <c r="G158" t="s">
        <v>27</v>
      </c>
      <c r="H158">
        <v>25072</v>
      </c>
      <c r="I158" t="s">
        <v>47</v>
      </c>
      <c r="J158" t="s">
        <v>28</v>
      </c>
      <c r="K158">
        <v>0</v>
      </c>
    </row>
    <row r="159" spans="1:12">
      <c r="A159" t="str">
        <f>HYPERLINK("https://genome.ucsc.edu/cgi-bin/hgTracks?db=hg38&amp;position=chr8%3A28412497-28422399","LINK")</f>
        <v>LINK</v>
      </c>
      <c r="B159" t="s">
        <v>12</v>
      </c>
      <c r="C159">
        <v>13484</v>
      </c>
      <c r="D159" t="s">
        <v>24</v>
      </c>
      <c r="E159" t="s">
        <v>451</v>
      </c>
      <c r="F159" t="s">
        <v>452</v>
      </c>
      <c r="G159" t="s">
        <v>27</v>
      </c>
      <c r="H159">
        <v>9903</v>
      </c>
      <c r="J159" t="s">
        <v>28</v>
      </c>
      <c r="K159">
        <v>0</v>
      </c>
    </row>
    <row r="160" spans="1:12">
      <c r="A160" t="str">
        <f>HYPERLINK("https://genome.ucsc.edu/cgi-bin/hgTracks?db=hg38&amp;position=chr8%3A30672701-30676700","LINK")</f>
        <v>LINK</v>
      </c>
      <c r="B160" t="s">
        <v>12</v>
      </c>
      <c r="C160">
        <v>12972</v>
      </c>
      <c r="D160" t="s">
        <v>13</v>
      </c>
      <c r="E160" t="s">
        <v>453</v>
      </c>
      <c r="F160" t="s">
        <v>454</v>
      </c>
      <c r="G160" t="s">
        <v>27</v>
      </c>
      <c r="H160">
        <v>4000</v>
      </c>
      <c r="J160" t="s">
        <v>28</v>
      </c>
      <c r="K160">
        <v>0</v>
      </c>
    </row>
    <row r="161" spans="1:12">
      <c r="A161" t="str">
        <f>HYPERLINK("https://genome.ucsc.edu/cgi-bin/hgTracks?db=hg38&amp;position=chr8%3A34339901-34345300","LINK")</f>
        <v>LINK</v>
      </c>
      <c r="B161" t="s">
        <v>12</v>
      </c>
      <c r="C161">
        <v>11304</v>
      </c>
      <c r="D161" t="s">
        <v>13</v>
      </c>
      <c r="E161" t="s">
        <v>455</v>
      </c>
      <c r="F161" t="s">
        <v>456</v>
      </c>
      <c r="G161" t="s">
        <v>27</v>
      </c>
      <c r="H161">
        <v>5400</v>
      </c>
      <c r="J161" t="s">
        <v>28</v>
      </c>
      <c r="K161">
        <v>0</v>
      </c>
    </row>
    <row r="162" spans="1:12">
      <c r="A162" t="str">
        <f>HYPERLINK("https://genome.ucsc.edu/cgi-bin/hgTracks?db=hg38&amp;position=chr8%3A46772558-47729530","LINK")</f>
        <v>LINK</v>
      </c>
      <c r="B162" t="s">
        <v>19</v>
      </c>
      <c r="C162" t="s">
        <v>457</v>
      </c>
      <c r="D162" t="s">
        <v>13</v>
      </c>
      <c r="E162" t="s">
        <v>458</v>
      </c>
      <c r="F162" t="s">
        <v>459</v>
      </c>
      <c r="G162" t="s">
        <v>16</v>
      </c>
      <c r="H162">
        <v>809073</v>
      </c>
      <c r="J162" t="s">
        <v>17</v>
      </c>
      <c r="K162">
        <v>1</v>
      </c>
      <c r="L162" t="s">
        <v>460</v>
      </c>
    </row>
    <row r="163" spans="1:12">
      <c r="A163" t="str">
        <f>HYPERLINK("https://genome.ucsc.edu/cgi-bin/hgTracks?db=hg38&amp;position=chr8%3A83793001-83802400","LINK")</f>
        <v>LINK</v>
      </c>
      <c r="B163" t="s">
        <v>12</v>
      </c>
      <c r="C163">
        <v>11445</v>
      </c>
      <c r="D163" t="s">
        <v>13</v>
      </c>
      <c r="E163" t="s">
        <v>461</v>
      </c>
      <c r="F163" t="s">
        <v>462</v>
      </c>
      <c r="G163" t="s">
        <v>27</v>
      </c>
      <c r="H163">
        <v>9400</v>
      </c>
      <c r="J163" t="s">
        <v>28</v>
      </c>
      <c r="K163">
        <v>0</v>
      </c>
    </row>
    <row r="164" spans="1:12">
      <c r="A164" t="str">
        <f>HYPERLINK("https://genome.ucsc.edu/cgi-bin/hgTracks?db=hg38&amp;position=chr8%3A88538627-88569152","LINK")</f>
        <v>LINK</v>
      </c>
      <c r="B164" t="s">
        <v>12</v>
      </c>
      <c r="C164">
        <v>12680</v>
      </c>
      <c r="D164" t="s">
        <v>13</v>
      </c>
      <c r="E164" t="s">
        <v>463</v>
      </c>
      <c r="F164" t="s">
        <v>464</v>
      </c>
      <c r="G164" t="s">
        <v>16</v>
      </c>
      <c r="H164">
        <v>14328</v>
      </c>
      <c r="J164" t="s">
        <v>28</v>
      </c>
      <c r="K164">
        <v>0</v>
      </c>
    </row>
    <row r="165" spans="1:12">
      <c r="A165" t="str">
        <f>HYPERLINK("https://genome.ucsc.edu/cgi-bin/hgTracks?db=hg38&amp;position=chr8%3A89339372-89371471","LINK")</f>
        <v>LINK</v>
      </c>
      <c r="B165" t="s">
        <v>19</v>
      </c>
      <c r="C165" t="s">
        <v>465</v>
      </c>
      <c r="D165" t="s">
        <v>13</v>
      </c>
      <c r="E165" t="s">
        <v>466</v>
      </c>
      <c r="F165" t="s">
        <v>467</v>
      </c>
      <c r="G165" t="s">
        <v>16</v>
      </c>
      <c r="H165">
        <v>32100</v>
      </c>
      <c r="J165" t="s">
        <v>28</v>
      </c>
      <c r="K165">
        <v>0</v>
      </c>
    </row>
    <row r="166" spans="1:12">
      <c r="A166" t="str">
        <f>HYPERLINK("https://genome.ucsc.edu/cgi-bin/hgTracks?db=hg38&amp;position=chr8%3A113259301-113262900","LINK")</f>
        <v>LINK</v>
      </c>
      <c r="B166" t="s">
        <v>12</v>
      </c>
      <c r="C166">
        <v>14465</v>
      </c>
      <c r="D166" t="s">
        <v>24</v>
      </c>
      <c r="E166" t="s">
        <v>468</v>
      </c>
      <c r="F166" t="s">
        <v>469</v>
      </c>
      <c r="G166" t="s">
        <v>16</v>
      </c>
      <c r="H166">
        <v>3600</v>
      </c>
      <c r="J166" t="s">
        <v>31</v>
      </c>
      <c r="K166">
        <v>1</v>
      </c>
      <c r="L166" t="s">
        <v>470</v>
      </c>
    </row>
    <row r="167" spans="1:12">
      <c r="A167" t="str">
        <f>HYPERLINK("https://genome.ucsc.edu/cgi-bin/hgTracks?db=hg38&amp;position=chr8%3A117248501-117250600","LINK")</f>
        <v>LINK</v>
      </c>
      <c r="B167" t="s">
        <v>12</v>
      </c>
      <c r="C167">
        <v>13215</v>
      </c>
      <c r="D167" t="s">
        <v>24</v>
      </c>
      <c r="E167" t="s">
        <v>471</v>
      </c>
      <c r="F167" t="s">
        <v>472</v>
      </c>
      <c r="G167" t="s">
        <v>27</v>
      </c>
      <c r="H167">
        <v>2100</v>
      </c>
      <c r="J167" t="s">
        <v>28</v>
      </c>
      <c r="K167">
        <v>0</v>
      </c>
    </row>
    <row r="168" spans="1:12">
      <c r="A168" t="str">
        <f>HYPERLINK("https://genome.ucsc.edu/cgi-bin/hgTracks?db=hg38&amp;position=chr8%3A119831761-119835060","LINK")</f>
        <v>LINK</v>
      </c>
      <c r="B168" t="s">
        <v>19</v>
      </c>
      <c r="C168" t="s">
        <v>473</v>
      </c>
      <c r="D168" t="s">
        <v>13</v>
      </c>
      <c r="E168" t="s">
        <v>474</v>
      </c>
      <c r="F168" t="s">
        <v>475</v>
      </c>
      <c r="G168" t="s">
        <v>27</v>
      </c>
      <c r="H168">
        <v>3300</v>
      </c>
      <c r="J168" t="s">
        <v>17</v>
      </c>
      <c r="K168">
        <v>2</v>
      </c>
      <c r="L168" t="s">
        <v>476</v>
      </c>
    </row>
    <row r="169" spans="1:12">
      <c r="A169" t="str">
        <f>HYPERLINK("https://genome.ucsc.edu/cgi-bin/hgTracks?db=hg38&amp;position=chr8%3A121430001-121439399","LINK")</f>
        <v>LINK</v>
      </c>
      <c r="B169" t="s">
        <v>12</v>
      </c>
      <c r="C169">
        <v>14661</v>
      </c>
      <c r="D169" t="s">
        <v>13</v>
      </c>
      <c r="E169" t="s">
        <v>477</v>
      </c>
      <c r="F169" t="s">
        <v>478</v>
      </c>
      <c r="G169" t="s">
        <v>27</v>
      </c>
      <c r="H169">
        <v>9399</v>
      </c>
      <c r="J169" t="s">
        <v>28</v>
      </c>
      <c r="K169">
        <v>0</v>
      </c>
    </row>
    <row r="170" spans="1:12">
      <c r="A170" t="str">
        <f>HYPERLINK("https://genome.ucsc.edu/cgi-bin/hgTracks?db=hg38&amp;position=chr8%3A122367662-122396983","LINK")</f>
        <v>LINK</v>
      </c>
      <c r="B170" t="s">
        <v>19</v>
      </c>
      <c r="C170" t="s">
        <v>479</v>
      </c>
      <c r="D170" t="s">
        <v>13</v>
      </c>
      <c r="E170" t="s">
        <v>480</v>
      </c>
      <c r="F170" t="s">
        <v>481</v>
      </c>
      <c r="G170" t="s">
        <v>27</v>
      </c>
      <c r="H170">
        <v>29322</v>
      </c>
      <c r="J170" t="s">
        <v>28</v>
      </c>
      <c r="K170">
        <v>0</v>
      </c>
    </row>
    <row r="171" spans="1:12">
      <c r="A171" t="str">
        <f>HYPERLINK("https://genome.ucsc.edu/cgi-bin/hgTracks?db=hg38&amp;position=chr8%3A129992401-129996300","LINK")</f>
        <v>LINK</v>
      </c>
      <c r="B171" t="s">
        <v>12</v>
      </c>
      <c r="C171">
        <v>14558</v>
      </c>
      <c r="D171" t="s">
        <v>13</v>
      </c>
      <c r="E171" t="s">
        <v>482</v>
      </c>
      <c r="F171" t="s">
        <v>483</v>
      </c>
      <c r="G171" t="s">
        <v>27</v>
      </c>
      <c r="H171">
        <v>3900</v>
      </c>
      <c r="J171" t="s">
        <v>174</v>
      </c>
      <c r="K171">
        <v>1</v>
      </c>
      <c r="L171" t="s">
        <v>484</v>
      </c>
    </row>
    <row r="172" spans="1:12">
      <c r="A172" t="str">
        <f>HYPERLINK("https://genome.ucsc.edu/cgi-bin/hgTracks?db=hg38&amp;position=chr8%3A135669041-135912099","LINK")</f>
        <v>LINK</v>
      </c>
      <c r="B172" t="s">
        <v>12</v>
      </c>
      <c r="C172">
        <v>12871</v>
      </c>
      <c r="D172" t="s">
        <v>24</v>
      </c>
      <c r="E172" t="s">
        <v>485</v>
      </c>
      <c r="F172" t="s">
        <v>486</v>
      </c>
      <c r="G172" t="s">
        <v>16</v>
      </c>
      <c r="H172">
        <v>243059</v>
      </c>
      <c r="I172" t="s">
        <v>47</v>
      </c>
      <c r="J172" t="s">
        <v>28</v>
      </c>
      <c r="K172">
        <v>0</v>
      </c>
    </row>
    <row r="173" spans="1:12">
      <c r="A173" t="str">
        <f>HYPERLINK("https://genome.ucsc.edu/cgi-bin/hgTracks?db=hg38&amp;position=chr8%3A142739201-142943411","LINK")</f>
        <v>LINK</v>
      </c>
      <c r="B173" t="s">
        <v>12</v>
      </c>
      <c r="C173">
        <v>14185</v>
      </c>
      <c r="D173" t="s">
        <v>24</v>
      </c>
      <c r="E173" t="s">
        <v>1072</v>
      </c>
      <c r="F173" t="s">
        <v>1073</v>
      </c>
      <c r="G173" t="s">
        <v>16</v>
      </c>
      <c r="H173">
        <v>204211</v>
      </c>
      <c r="I173" t="s">
        <v>47</v>
      </c>
      <c r="J173" t="s">
        <v>17</v>
      </c>
      <c r="K173">
        <v>9</v>
      </c>
      <c r="L173" t="s">
        <v>1074</v>
      </c>
    </row>
    <row r="174" spans="1:12">
      <c r="A174" t="str">
        <f>HYPERLINK("https://genome.ucsc.edu/cgi-bin/hgTracks?db=hg38&amp;position=chr8%3A144403601-144417100","LINK")</f>
        <v>LINK</v>
      </c>
      <c r="B174" t="s">
        <v>12</v>
      </c>
      <c r="C174">
        <v>11258</v>
      </c>
      <c r="D174" t="s">
        <v>13</v>
      </c>
      <c r="E174" t="s">
        <v>487</v>
      </c>
      <c r="F174" t="s">
        <v>488</v>
      </c>
      <c r="G174" t="s">
        <v>16</v>
      </c>
      <c r="H174">
        <v>13500</v>
      </c>
      <c r="J174" t="s">
        <v>17</v>
      </c>
      <c r="K174">
        <v>2</v>
      </c>
      <c r="L174" t="s">
        <v>489</v>
      </c>
    </row>
    <row r="175" spans="1:12">
      <c r="A175" t="str">
        <f>HYPERLINK("https://genome.ucsc.edu/cgi-bin/hgTracks?db=hg38&amp;position=chr9%3A727020-1345486","LINK")</f>
        <v>LINK</v>
      </c>
      <c r="B175" t="s">
        <v>12</v>
      </c>
      <c r="C175">
        <v>14505</v>
      </c>
      <c r="D175" t="s">
        <v>24</v>
      </c>
      <c r="E175" t="s">
        <v>1075</v>
      </c>
      <c r="F175" t="s">
        <v>1076</v>
      </c>
      <c r="G175" t="s">
        <v>16</v>
      </c>
      <c r="H175">
        <v>618467</v>
      </c>
      <c r="I175" t="s">
        <v>47</v>
      </c>
      <c r="J175" t="s">
        <v>17</v>
      </c>
      <c r="K175">
        <v>4</v>
      </c>
      <c r="L175" t="s">
        <v>1077</v>
      </c>
    </row>
    <row r="176" spans="1:12">
      <c r="A176" t="str">
        <f>HYPERLINK("https://genome.ucsc.edu/cgi-bin/hgTracks?db=hg38&amp;position=chr9%3A3208401-3212100","LINK")</f>
        <v>LINK</v>
      </c>
      <c r="B176" t="s">
        <v>12</v>
      </c>
      <c r="C176">
        <v>11922</v>
      </c>
      <c r="D176" t="s">
        <v>13</v>
      </c>
      <c r="E176" t="s">
        <v>490</v>
      </c>
      <c r="F176" t="s">
        <v>491</v>
      </c>
      <c r="G176" t="s">
        <v>27</v>
      </c>
      <c r="H176">
        <v>3700</v>
      </c>
      <c r="J176" t="s">
        <v>28</v>
      </c>
      <c r="K176">
        <v>0</v>
      </c>
    </row>
    <row r="177" spans="1:12">
      <c r="A177" t="str">
        <f>HYPERLINK("https://genome.ucsc.edu/cgi-bin/hgTracks?db=hg38&amp;position=chr9%3A13306701-13316760","LINK")</f>
        <v>LINK</v>
      </c>
      <c r="B177" t="s">
        <v>12</v>
      </c>
      <c r="C177">
        <v>11348</v>
      </c>
      <c r="D177" t="s">
        <v>13</v>
      </c>
      <c r="E177" t="s">
        <v>492</v>
      </c>
      <c r="F177" t="s">
        <v>493</v>
      </c>
      <c r="G177" t="s">
        <v>27</v>
      </c>
      <c r="H177">
        <v>10060</v>
      </c>
      <c r="I177" t="s">
        <v>47</v>
      </c>
      <c r="J177" t="s">
        <v>28</v>
      </c>
      <c r="K177">
        <v>0</v>
      </c>
    </row>
    <row r="178" spans="1:12">
      <c r="A178" t="str">
        <f>HYPERLINK("https://genome.ucsc.edu/cgi-bin/hgTracks?db=hg38&amp;position=chr9%3A19116201-19152500","LINK")</f>
        <v>LINK</v>
      </c>
      <c r="B178" t="s">
        <v>12</v>
      </c>
      <c r="C178">
        <v>14606</v>
      </c>
      <c r="D178" t="s">
        <v>24</v>
      </c>
      <c r="E178" t="s">
        <v>494</v>
      </c>
      <c r="F178" t="s">
        <v>495</v>
      </c>
      <c r="G178" t="s">
        <v>16</v>
      </c>
      <c r="H178">
        <v>36300</v>
      </c>
      <c r="J178" t="s">
        <v>17</v>
      </c>
      <c r="K178">
        <v>1</v>
      </c>
      <c r="L178" t="s">
        <v>496</v>
      </c>
    </row>
    <row r="179" spans="1:12">
      <c r="A179" t="str">
        <f>HYPERLINK("https://genome.ucsc.edu/cgi-bin/hgTracks?db=hg38&amp;position=chr9%3A26421748-26427802","LINK")</f>
        <v>LINK</v>
      </c>
      <c r="B179" t="s">
        <v>19</v>
      </c>
      <c r="C179" t="s">
        <v>497</v>
      </c>
      <c r="D179" t="s">
        <v>13</v>
      </c>
      <c r="E179" t="s">
        <v>498</v>
      </c>
      <c r="F179" t="s">
        <v>499</v>
      </c>
      <c r="G179" t="s">
        <v>27</v>
      </c>
      <c r="H179">
        <v>6055</v>
      </c>
      <c r="J179" t="s">
        <v>28</v>
      </c>
      <c r="K179">
        <v>0</v>
      </c>
    </row>
    <row r="180" spans="1:12">
      <c r="A180" t="str">
        <f>HYPERLINK("https://genome.ucsc.edu/cgi-bin/hgTracks?db=hg38&amp;position=chr9%3A69237901-74105500","LINK")</f>
        <v>LINK</v>
      </c>
      <c r="B180" t="s">
        <v>12</v>
      </c>
      <c r="C180">
        <v>14254</v>
      </c>
      <c r="D180" t="s">
        <v>13</v>
      </c>
      <c r="E180" t="s">
        <v>500</v>
      </c>
      <c r="F180" t="s">
        <v>501</v>
      </c>
      <c r="G180" t="s">
        <v>27</v>
      </c>
      <c r="H180">
        <v>4867600</v>
      </c>
      <c r="I180" t="s">
        <v>47</v>
      </c>
      <c r="J180" t="s">
        <v>17</v>
      </c>
      <c r="K180">
        <v>18</v>
      </c>
      <c r="L180" t="s">
        <v>502</v>
      </c>
    </row>
    <row r="181" spans="1:12">
      <c r="A181" t="str">
        <f>HYPERLINK("https://genome.ucsc.edu/cgi-bin/hgTracks?db=hg38&amp;position=chr9%3A95973300-96002719","LINK")</f>
        <v>LINK</v>
      </c>
      <c r="B181" t="s">
        <v>12</v>
      </c>
      <c r="C181">
        <v>13601</v>
      </c>
      <c r="D181" t="s">
        <v>24</v>
      </c>
      <c r="E181" t="s">
        <v>503</v>
      </c>
      <c r="F181" t="s">
        <v>504</v>
      </c>
      <c r="G181" t="s">
        <v>27</v>
      </c>
      <c r="H181">
        <v>29420</v>
      </c>
      <c r="J181" t="s">
        <v>17</v>
      </c>
      <c r="K181">
        <v>1</v>
      </c>
      <c r="L181" t="s">
        <v>505</v>
      </c>
    </row>
    <row r="182" spans="1:12">
      <c r="A182" t="str">
        <f>HYPERLINK("https://genome.ucsc.edu/cgi-bin/hgTracks?db=hg38&amp;position=chr9%3A98623901-98626300","LINK")</f>
        <v>LINK</v>
      </c>
      <c r="B182" t="s">
        <v>12</v>
      </c>
      <c r="C182">
        <v>12420</v>
      </c>
      <c r="D182" t="s">
        <v>24</v>
      </c>
      <c r="E182" t="s">
        <v>506</v>
      </c>
      <c r="F182" t="s">
        <v>507</v>
      </c>
      <c r="G182" t="s">
        <v>27</v>
      </c>
      <c r="H182">
        <v>2400</v>
      </c>
      <c r="J182" t="s">
        <v>31</v>
      </c>
      <c r="K182">
        <v>1</v>
      </c>
      <c r="L182" t="s">
        <v>508</v>
      </c>
    </row>
    <row r="183" spans="1:12">
      <c r="A183" t="str">
        <f>HYPERLINK("https://genome.ucsc.edu/cgi-bin/hgTracks?db=hg38&amp;position=chr9%3A106931801-106937768","LINK")</f>
        <v>LINK</v>
      </c>
      <c r="B183" t="s">
        <v>12</v>
      </c>
      <c r="C183">
        <v>11262</v>
      </c>
      <c r="D183" t="s">
        <v>13</v>
      </c>
      <c r="E183" t="s">
        <v>509</v>
      </c>
      <c r="F183" t="s">
        <v>510</v>
      </c>
      <c r="G183" t="s">
        <v>27</v>
      </c>
      <c r="H183">
        <v>5968</v>
      </c>
      <c r="J183" t="s">
        <v>17</v>
      </c>
      <c r="K183">
        <v>1</v>
      </c>
      <c r="L183" t="s">
        <v>511</v>
      </c>
    </row>
    <row r="184" spans="1:12">
      <c r="A184" t="str">
        <f>HYPERLINK("https://genome.ucsc.edu/cgi-bin/hgTracks?db=hg38&amp;position=chr9%3A122883901-122894151","LINK")</f>
        <v>LINK</v>
      </c>
      <c r="B184" t="s">
        <v>12</v>
      </c>
      <c r="C184">
        <v>13632</v>
      </c>
      <c r="D184" t="s">
        <v>13</v>
      </c>
      <c r="E184" t="s">
        <v>512</v>
      </c>
      <c r="F184" t="s">
        <v>513</v>
      </c>
      <c r="G184" t="s">
        <v>27</v>
      </c>
      <c r="H184">
        <v>10251</v>
      </c>
      <c r="J184" t="s">
        <v>17</v>
      </c>
      <c r="K184">
        <v>1</v>
      </c>
      <c r="L184" t="s">
        <v>514</v>
      </c>
    </row>
    <row r="185" spans="1:12">
      <c r="A185" t="str">
        <f>HYPERLINK("https://genome.ucsc.edu/cgi-bin/hgTracks?db=hg38&amp;position=chr9%3A128105349-128709200","LINK")</f>
        <v>LINK</v>
      </c>
      <c r="B185" t="s">
        <v>12</v>
      </c>
      <c r="C185">
        <v>12235</v>
      </c>
      <c r="D185" t="s">
        <v>13</v>
      </c>
      <c r="E185" t="s">
        <v>515</v>
      </c>
      <c r="F185" t="s">
        <v>516</v>
      </c>
      <c r="G185" t="s">
        <v>16</v>
      </c>
      <c r="H185">
        <v>603852</v>
      </c>
      <c r="I185" t="s">
        <v>47</v>
      </c>
      <c r="J185" t="s">
        <v>17</v>
      </c>
      <c r="K185">
        <v>19</v>
      </c>
      <c r="L185" t="s">
        <v>517</v>
      </c>
    </row>
    <row r="186" spans="1:12">
      <c r="A186" t="str">
        <f>HYPERLINK("https://genome.ucsc.edu/cgi-bin/hgTracks?db=hg38&amp;position=chr9%3A130650001-130655300","LINK")</f>
        <v>LINK</v>
      </c>
      <c r="B186" t="s">
        <v>12</v>
      </c>
      <c r="C186">
        <v>12100</v>
      </c>
      <c r="D186" t="s">
        <v>24</v>
      </c>
      <c r="E186" t="s">
        <v>518</v>
      </c>
      <c r="F186" t="s">
        <v>519</v>
      </c>
      <c r="G186" t="s">
        <v>16</v>
      </c>
      <c r="H186">
        <v>5300</v>
      </c>
      <c r="J186" t="s">
        <v>28</v>
      </c>
      <c r="K186">
        <v>0</v>
      </c>
    </row>
    <row r="187" spans="1:12">
      <c r="A187" t="str">
        <f>HYPERLINK("https://genome.ucsc.edu/cgi-bin/hgTracks?db=hg38&amp;position=chr9%3A131903401-132064700","LINK")</f>
        <v>LINK</v>
      </c>
      <c r="B187" t="s">
        <v>12</v>
      </c>
      <c r="C187">
        <v>12370</v>
      </c>
      <c r="D187" t="s">
        <v>13</v>
      </c>
      <c r="E187" t="s">
        <v>520</v>
      </c>
      <c r="F187" t="s">
        <v>521</v>
      </c>
      <c r="G187" t="s">
        <v>16</v>
      </c>
      <c r="H187">
        <v>161300</v>
      </c>
      <c r="I187" t="s">
        <v>47</v>
      </c>
      <c r="J187" t="s">
        <v>17</v>
      </c>
      <c r="K187">
        <v>1</v>
      </c>
      <c r="L187" t="s">
        <v>522</v>
      </c>
    </row>
    <row r="188" spans="1:12">
      <c r="A188" t="str">
        <f>HYPERLINK("https://genome.ucsc.edu/cgi-bin/hgTracks?db=hg38&amp;position=chr9%3A136957901-136961400","LINK")</f>
        <v>LINK</v>
      </c>
      <c r="B188" t="s">
        <v>12</v>
      </c>
      <c r="C188">
        <v>12153</v>
      </c>
      <c r="D188" t="s">
        <v>24</v>
      </c>
      <c r="E188" t="s">
        <v>523</v>
      </c>
      <c r="F188" t="s">
        <v>524</v>
      </c>
      <c r="G188" t="s">
        <v>27</v>
      </c>
      <c r="H188">
        <v>3500</v>
      </c>
      <c r="J188" t="s">
        <v>28</v>
      </c>
      <c r="K188">
        <v>0</v>
      </c>
    </row>
    <row r="189" spans="1:12">
      <c r="A189" t="str">
        <f>HYPERLINK("https://genome.ucsc.edu/cgi-bin/hgTracks?db=hg38&amp;position=chr9%3A137440201-137448697","LINK")</f>
        <v>LINK</v>
      </c>
      <c r="B189" t="s">
        <v>12</v>
      </c>
      <c r="C189">
        <v>12581</v>
      </c>
      <c r="D189" t="s">
        <v>13</v>
      </c>
      <c r="E189" t="s">
        <v>525</v>
      </c>
      <c r="F189" t="s">
        <v>526</v>
      </c>
      <c r="G189" t="s">
        <v>16</v>
      </c>
      <c r="H189">
        <v>8497</v>
      </c>
      <c r="J189" t="s">
        <v>174</v>
      </c>
      <c r="K189">
        <v>2</v>
      </c>
      <c r="L189" t="s">
        <v>527</v>
      </c>
    </row>
    <row r="190" spans="1:12">
      <c r="A190" t="str">
        <f>HYPERLINK("https://genome.ucsc.edu/cgi-bin/hgTracks?db=hg38&amp;position=chr9%3A137785801-138185500","LINK")</f>
        <v>LINK</v>
      </c>
      <c r="B190" t="s">
        <v>12</v>
      </c>
      <c r="C190">
        <v>12581</v>
      </c>
      <c r="D190" t="s">
        <v>13</v>
      </c>
      <c r="E190" t="s">
        <v>525</v>
      </c>
      <c r="F190" t="s">
        <v>528</v>
      </c>
      <c r="G190" t="s">
        <v>27</v>
      </c>
      <c r="H190">
        <v>399700</v>
      </c>
      <c r="I190" t="s">
        <v>47</v>
      </c>
      <c r="J190" t="s">
        <v>17</v>
      </c>
      <c r="K190">
        <v>2</v>
      </c>
      <c r="L190" t="s">
        <v>529</v>
      </c>
    </row>
    <row r="191" spans="1:12">
      <c r="A191" t="str">
        <f>HYPERLINK("https://genome.ucsc.edu/cgi-bin/hgTracks?db=hg38&amp;position=chr10%3A485401-686700","LINK")</f>
        <v>LINK</v>
      </c>
      <c r="B191" t="s">
        <v>12</v>
      </c>
      <c r="C191">
        <v>13070</v>
      </c>
      <c r="D191" t="s">
        <v>13</v>
      </c>
      <c r="E191" t="s">
        <v>530</v>
      </c>
      <c r="F191" t="s">
        <v>531</v>
      </c>
      <c r="G191" t="s">
        <v>16</v>
      </c>
      <c r="H191">
        <v>201300</v>
      </c>
      <c r="J191" t="s">
        <v>17</v>
      </c>
      <c r="K191">
        <v>2</v>
      </c>
      <c r="L191" t="s">
        <v>532</v>
      </c>
    </row>
    <row r="192" spans="1:12">
      <c r="A192" t="str">
        <f>HYPERLINK("https://genome.ucsc.edu/cgi-bin/hgTracks?db=hg38&amp;position=chr10%3A786601-1340200","LINK")</f>
        <v>LINK</v>
      </c>
      <c r="B192" t="s">
        <v>12</v>
      </c>
      <c r="C192">
        <v>14572</v>
      </c>
      <c r="D192" t="s">
        <v>24</v>
      </c>
      <c r="E192" t="s">
        <v>533</v>
      </c>
      <c r="F192" t="s">
        <v>534</v>
      </c>
      <c r="G192" t="s">
        <v>16</v>
      </c>
      <c r="H192">
        <v>553600</v>
      </c>
      <c r="I192" t="s">
        <v>47</v>
      </c>
      <c r="J192" t="s">
        <v>17</v>
      </c>
      <c r="K192">
        <v>6</v>
      </c>
      <c r="L192" t="s">
        <v>535</v>
      </c>
    </row>
    <row r="193" spans="1:12">
      <c r="A193" t="str">
        <f>HYPERLINK("https://genome.ucsc.edu/cgi-bin/hgTracks?db=hg38&amp;position=chr10%3A13096001-13119300","LINK")</f>
        <v>LINK</v>
      </c>
      <c r="B193" t="s">
        <v>12</v>
      </c>
      <c r="C193">
        <v>14046</v>
      </c>
      <c r="D193" t="s">
        <v>24</v>
      </c>
      <c r="E193" t="s">
        <v>536</v>
      </c>
      <c r="F193" t="s">
        <v>537</v>
      </c>
      <c r="G193" t="s">
        <v>27</v>
      </c>
      <c r="H193">
        <v>23300</v>
      </c>
      <c r="I193" t="s">
        <v>47</v>
      </c>
      <c r="J193" t="s">
        <v>17</v>
      </c>
      <c r="K193">
        <v>1</v>
      </c>
      <c r="L193" t="s">
        <v>538</v>
      </c>
    </row>
    <row r="194" spans="1:12">
      <c r="A194" t="str">
        <f>HYPERLINK("https://genome.ucsc.edu/cgi-bin/hgTracks?db=hg38&amp;position=chr10%3A13913228-13941722","LINK")</f>
        <v>LINK</v>
      </c>
      <c r="B194" t="s">
        <v>12</v>
      </c>
      <c r="C194">
        <v>13862</v>
      </c>
      <c r="D194" t="s">
        <v>13</v>
      </c>
      <c r="E194" t="s">
        <v>539</v>
      </c>
      <c r="F194" t="s">
        <v>540</v>
      </c>
      <c r="G194" t="s">
        <v>27</v>
      </c>
      <c r="H194">
        <v>28495</v>
      </c>
      <c r="I194" t="s">
        <v>47</v>
      </c>
      <c r="J194" t="s">
        <v>31</v>
      </c>
      <c r="K194">
        <v>1</v>
      </c>
      <c r="L194" t="s">
        <v>541</v>
      </c>
    </row>
    <row r="195" spans="1:12">
      <c r="A195" t="str">
        <f>HYPERLINK("https://genome.ucsc.edu/cgi-bin/hgTracks?db=hg38&amp;position=chr10%3A15248101-20441864","LINK")</f>
        <v>LINK</v>
      </c>
      <c r="B195" t="s">
        <v>12</v>
      </c>
      <c r="C195">
        <v>14211</v>
      </c>
      <c r="D195" t="s">
        <v>24</v>
      </c>
      <c r="E195" t="s">
        <v>542</v>
      </c>
      <c r="F195" t="s">
        <v>543</v>
      </c>
      <c r="G195" t="s">
        <v>27</v>
      </c>
      <c r="H195">
        <v>5193764</v>
      </c>
      <c r="I195" t="s">
        <v>47</v>
      </c>
      <c r="J195" t="s">
        <v>17</v>
      </c>
      <c r="K195">
        <v>20</v>
      </c>
      <c r="L195" t="s">
        <v>544</v>
      </c>
    </row>
    <row r="196" spans="1:12">
      <c r="A196" t="str">
        <f>HYPERLINK("https://genome.ucsc.edu/cgi-bin/hgTracks?db=hg38&amp;position=chr10%3A21789772-21819227","LINK")</f>
        <v>LINK</v>
      </c>
      <c r="B196" t="s">
        <v>19</v>
      </c>
      <c r="C196" t="s">
        <v>545</v>
      </c>
      <c r="D196" t="s">
        <v>13</v>
      </c>
      <c r="E196" t="s">
        <v>546</v>
      </c>
      <c r="F196" t="s">
        <v>547</v>
      </c>
      <c r="G196" t="s">
        <v>16</v>
      </c>
      <c r="H196">
        <v>29456</v>
      </c>
      <c r="J196" t="s">
        <v>17</v>
      </c>
      <c r="K196">
        <v>1</v>
      </c>
      <c r="L196" t="s">
        <v>548</v>
      </c>
    </row>
    <row r="197" spans="1:12">
      <c r="A197" t="str">
        <f>HYPERLINK("https://genome.ucsc.edu/cgi-bin/hgTracks?db=hg38&amp;position=chr10%3A21883601-21930534","LINK")</f>
        <v>LINK</v>
      </c>
      <c r="B197" t="s">
        <v>12</v>
      </c>
      <c r="C197">
        <v>14610</v>
      </c>
      <c r="D197" t="s">
        <v>13</v>
      </c>
      <c r="E197" t="s">
        <v>549</v>
      </c>
      <c r="F197" t="s">
        <v>550</v>
      </c>
      <c r="G197" t="s">
        <v>16</v>
      </c>
      <c r="H197">
        <v>46934</v>
      </c>
      <c r="J197" t="s">
        <v>17</v>
      </c>
      <c r="K197">
        <v>1</v>
      </c>
      <c r="L197" t="s">
        <v>548</v>
      </c>
    </row>
    <row r="198" spans="1:12">
      <c r="A198" t="str">
        <f>HYPERLINK("https://genome.ucsc.edu/cgi-bin/hgTracks?db=hg38&amp;position=chr10%3A34540280-34605941","LINK")</f>
        <v>LINK</v>
      </c>
      <c r="B198" t="s">
        <v>12</v>
      </c>
      <c r="C198">
        <v>14179</v>
      </c>
      <c r="D198" t="s">
        <v>24</v>
      </c>
      <c r="E198" t="s">
        <v>551</v>
      </c>
      <c r="F198" t="s">
        <v>552</v>
      </c>
      <c r="G198" t="s">
        <v>16</v>
      </c>
      <c r="H198">
        <v>65662</v>
      </c>
      <c r="J198" t="s">
        <v>31</v>
      </c>
      <c r="K198">
        <v>1</v>
      </c>
      <c r="L198" t="s">
        <v>553</v>
      </c>
    </row>
    <row r="199" spans="1:12">
      <c r="A199" t="str">
        <f>HYPERLINK("https://genome.ucsc.edu/cgi-bin/hgTracks?db=hg38&amp;position=chr10%3A38792201-38802000","LINK")</f>
        <v>LINK</v>
      </c>
      <c r="B199" t="s">
        <v>12</v>
      </c>
      <c r="C199">
        <v>12481</v>
      </c>
      <c r="D199" t="s">
        <v>24</v>
      </c>
      <c r="E199" t="s">
        <v>554</v>
      </c>
      <c r="F199" t="s">
        <v>555</v>
      </c>
      <c r="G199" t="s">
        <v>27</v>
      </c>
      <c r="H199">
        <v>9800</v>
      </c>
      <c r="J199" t="s">
        <v>28</v>
      </c>
      <c r="K199">
        <v>0</v>
      </c>
    </row>
    <row r="200" spans="1:12">
      <c r="A200" t="str">
        <f>HYPERLINK("https://genome.ucsc.edu/cgi-bin/hgTracks?db=hg38&amp;position=chr10%3A45305001-45308900","LINK")</f>
        <v>LINK</v>
      </c>
      <c r="B200" t="s">
        <v>12</v>
      </c>
      <c r="C200">
        <v>13842</v>
      </c>
      <c r="D200" t="s">
        <v>13</v>
      </c>
      <c r="E200" t="s">
        <v>556</v>
      </c>
      <c r="F200" t="s">
        <v>557</v>
      </c>
      <c r="G200" t="s">
        <v>27</v>
      </c>
      <c r="H200">
        <v>3900</v>
      </c>
      <c r="J200" t="s">
        <v>174</v>
      </c>
      <c r="K200">
        <v>1</v>
      </c>
      <c r="L200" t="s">
        <v>558</v>
      </c>
    </row>
    <row r="201" spans="1:12">
      <c r="A201" t="str">
        <f>HYPERLINK("https://genome.ucsc.edu/cgi-bin/hgTracks?db=hg38&amp;position=chr10%3A45345501-45674700","LINK")</f>
        <v>LINK</v>
      </c>
      <c r="B201" t="s">
        <v>12</v>
      </c>
      <c r="C201">
        <v>12523</v>
      </c>
      <c r="D201" t="s">
        <v>24</v>
      </c>
      <c r="E201" t="s">
        <v>559</v>
      </c>
      <c r="F201" t="s">
        <v>560</v>
      </c>
      <c r="G201" t="s">
        <v>16</v>
      </c>
      <c r="H201">
        <v>329200</v>
      </c>
      <c r="J201" t="s">
        <v>17</v>
      </c>
      <c r="K201">
        <v>3</v>
      </c>
      <c r="L201" t="s">
        <v>561</v>
      </c>
    </row>
    <row r="202" spans="1:12">
      <c r="A202" t="str">
        <f>HYPERLINK("https://genome.ucsc.edu/cgi-bin/hgTracks?db=hg38&amp;position=chr10%3A49643277-60065041","LINK")</f>
        <v>LINK</v>
      </c>
      <c r="B202" t="s">
        <v>19</v>
      </c>
      <c r="C202" t="s">
        <v>562</v>
      </c>
      <c r="D202" t="s">
        <v>13</v>
      </c>
      <c r="E202" t="s">
        <v>563</v>
      </c>
      <c r="F202" t="s">
        <v>564</v>
      </c>
      <c r="G202" t="s">
        <v>16</v>
      </c>
      <c r="H202">
        <v>10197235</v>
      </c>
      <c r="I202" t="s">
        <v>191</v>
      </c>
      <c r="J202" t="s">
        <v>17</v>
      </c>
      <c r="K202">
        <v>29</v>
      </c>
      <c r="L202" t="s">
        <v>565</v>
      </c>
    </row>
    <row r="203" spans="1:12">
      <c r="A203" t="str">
        <f>HYPERLINK("https://genome.ucsc.edu/cgi-bin/hgTracks?db=hg38&amp;position=chr10%3A66315101-66518394","LINK")</f>
        <v>LINK</v>
      </c>
      <c r="B203" t="s">
        <v>12</v>
      </c>
      <c r="C203">
        <v>12631</v>
      </c>
      <c r="D203" t="s">
        <v>24</v>
      </c>
      <c r="E203" t="s">
        <v>566</v>
      </c>
      <c r="F203" t="s">
        <v>567</v>
      </c>
      <c r="G203" t="s">
        <v>27</v>
      </c>
      <c r="H203">
        <v>203294</v>
      </c>
      <c r="I203" t="s">
        <v>47</v>
      </c>
      <c r="J203" t="s">
        <v>17</v>
      </c>
      <c r="K203">
        <v>1</v>
      </c>
      <c r="L203" t="s">
        <v>568</v>
      </c>
    </row>
    <row r="204" spans="1:12">
      <c r="A204" t="str">
        <f>HYPERLINK("https://genome.ucsc.edu/cgi-bin/hgTracks?db=hg38&amp;position=chr10%3A75436201-75438200","LINK")</f>
        <v>LINK</v>
      </c>
      <c r="B204" t="s">
        <v>12</v>
      </c>
      <c r="C204">
        <v>13505</v>
      </c>
      <c r="D204" t="s">
        <v>13</v>
      </c>
      <c r="E204" t="s">
        <v>569</v>
      </c>
      <c r="F204" t="s">
        <v>570</v>
      </c>
      <c r="G204" t="s">
        <v>27</v>
      </c>
      <c r="H204">
        <v>2000</v>
      </c>
      <c r="J204" t="s">
        <v>31</v>
      </c>
      <c r="K204">
        <v>1</v>
      </c>
      <c r="L204" t="s">
        <v>571</v>
      </c>
    </row>
    <row r="205" spans="1:12">
      <c r="A205" t="str">
        <f>HYPERLINK("https://genome.ucsc.edu/cgi-bin/hgTracks?db=hg38&amp;position=chr10%3A76525601-76529600","LINK")</f>
        <v>LINK</v>
      </c>
      <c r="B205" t="s">
        <v>12</v>
      </c>
      <c r="C205">
        <v>12735</v>
      </c>
      <c r="D205" t="s">
        <v>13</v>
      </c>
      <c r="E205" t="s">
        <v>572</v>
      </c>
      <c r="F205" t="s">
        <v>573</v>
      </c>
      <c r="G205" t="s">
        <v>27</v>
      </c>
      <c r="H205">
        <v>4000</v>
      </c>
      <c r="J205" t="s">
        <v>31</v>
      </c>
      <c r="K205">
        <v>1</v>
      </c>
      <c r="L205" t="s">
        <v>571</v>
      </c>
    </row>
    <row r="206" spans="1:12">
      <c r="A206" t="str">
        <f>HYPERLINK("https://genome.ucsc.edu/cgi-bin/hgTracks?db=hg38&amp;position=chr10%3A80974542-81010579","LINK")</f>
        <v>LINK</v>
      </c>
      <c r="B206" t="s">
        <v>12</v>
      </c>
      <c r="C206">
        <v>13812</v>
      </c>
      <c r="D206" t="s">
        <v>24</v>
      </c>
      <c r="E206" t="s">
        <v>447</v>
      </c>
      <c r="F206" t="s">
        <v>574</v>
      </c>
      <c r="G206" t="s">
        <v>27</v>
      </c>
      <c r="H206">
        <v>33768</v>
      </c>
      <c r="I206" t="s">
        <v>47</v>
      </c>
      <c r="J206" t="s">
        <v>28</v>
      </c>
      <c r="K206">
        <v>0</v>
      </c>
    </row>
    <row r="207" spans="1:12">
      <c r="A207" t="str">
        <f>HYPERLINK("https://genome.ucsc.edu/cgi-bin/hgTracks?db=hg38&amp;position=chr10%3A84525645-84531044","LINK")</f>
        <v>LINK</v>
      </c>
      <c r="B207" t="s">
        <v>19</v>
      </c>
      <c r="C207" t="s">
        <v>575</v>
      </c>
      <c r="D207" t="s">
        <v>13</v>
      </c>
      <c r="E207" t="s">
        <v>576</v>
      </c>
      <c r="F207" t="s">
        <v>577</v>
      </c>
      <c r="G207" t="s">
        <v>27</v>
      </c>
      <c r="H207">
        <v>5400</v>
      </c>
      <c r="J207" t="s">
        <v>28</v>
      </c>
      <c r="K207">
        <v>0</v>
      </c>
    </row>
    <row r="208" spans="1:12">
      <c r="A208" t="str">
        <f>HYPERLINK("https://genome.ucsc.edu/cgi-bin/hgTracks?db=hg38&amp;position=chr10%3A98639644-99173088","LINK")</f>
        <v>LINK</v>
      </c>
      <c r="B208" t="s">
        <v>19</v>
      </c>
      <c r="C208" t="s">
        <v>578</v>
      </c>
      <c r="D208" t="s">
        <v>13</v>
      </c>
      <c r="E208" t="s">
        <v>579</v>
      </c>
      <c r="F208" t="s">
        <v>580</v>
      </c>
      <c r="G208" t="s">
        <v>16</v>
      </c>
      <c r="H208">
        <v>533445</v>
      </c>
      <c r="I208" t="s">
        <v>191</v>
      </c>
      <c r="J208" t="s">
        <v>17</v>
      </c>
      <c r="K208">
        <v>1</v>
      </c>
      <c r="L208" t="s">
        <v>581</v>
      </c>
    </row>
    <row r="209" spans="1:12">
      <c r="A209" t="str">
        <f>HYPERLINK("https://genome.ucsc.edu/cgi-bin/hgTracks?db=hg38&amp;position=chr10%3A105026543-105029442","LINK")</f>
        <v>LINK</v>
      </c>
      <c r="B209" t="s">
        <v>19</v>
      </c>
      <c r="C209" t="s">
        <v>582</v>
      </c>
      <c r="D209" t="s">
        <v>13</v>
      </c>
      <c r="E209" t="s">
        <v>583</v>
      </c>
      <c r="F209" t="s">
        <v>584</v>
      </c>
      <c r="G209" t="s">
        <v>27</v>
      </c>
      <c r="H209">
        <v>2900</v>
      </c>
      <c r="J209" t="s">
        <v>31</v>
      </c>
      <c r="K209">
        <v>1</v>
      </c>
      <c r="L209" t="s">
        <v>585</v>
      </c>
    </row>
    <row r="210" spans="1:12">
      <c r="A210" t="str">
        <f>HYPERLINK("https://genome.ucsc.edu/cgi-bin/hgTracks?db=hg38&amp;position=chr10%3A105690501-105693000","LINK")</f>
        <v>LINK</v>
      </c>
      <c r="B210" t="s">
        <v>12</v>
      </c>
      <c r="C210">
        <v>13903</v>
      </c>
      <c r="D210" t="s">
        <v>24</v>
      </c>
      <c r="E210" t="s">
        <v>586</v>
      </c>
      <c r="F210" t="s">
        <v>587</v>
      </c>
      <c r="G210" t="s">
        <v>27</v>
      </c>
      <c r="H210">
        <v>2500</v>
      </c>
      <c r="J210" t="s">
        <v>77</v>
      </c>
      <c r="K210">
        <v>1</v>
      </c>
      <c r="L210" t="s">
        <v>588</v>
      </c>
    </row>
    <row r="211" spans="1:12">
      <c r="A211" t="str">
        <f>HYPERLINK("https://genome.ucsc.edu/cgi-bin/hgTracks?db=hg38&amp;position=chr10%3A112613901-113475629","LINK")</f>
        <v>LINK</v>
      </c>
      <c r="B211" t="s">
        <v>12</v>
      </c>
      <c r="C211">
        <v>14616</v>
      </c>
      <c r="D211" t="s">
        <v>13</v>
      </c>
      <c r="E211" t="s">
        <v>589</v>
      </c>
      <c r="F211" t="s">
        <v>590</v>
      </c>
      <c r="G211" t="s">
        <v>27</v>
      </c>
      <c r="H211">
        <v>861729</v>
      </c>
      <c r="I211" t="s">
        <v>47</v>
      </c>
      <c r="J211" t="s">
        <v>17</v>
      </c>
      <c r="K211">
        <v>2</v>
      </c>
      <c r="L211" t="s">
        <v>591</v>
      </c>
    </row>
    <row r="212" spans="1:12">
      <c r="A212" t="str">
        <f>HYPERLINK("https://genome.ucsc.edu/cgi-bin/hgTracks?db=hg38&amp;position=chr10%3A118991427-119221337","LINK")</f>
        <v>LINK</v>
      </c>
      <c r="B212" t="s">
        <v>12</v>
      </c>
      <c r="C212">
        <v>11718</v>
      </c>
      <c r="D212" t="s">
        <v>13</v>
      </c>
      <c r="E212" t="s">
        <v>592</v>
      </c>
      <c r="F212" t="s">
        <v>593</v>
      </c>
      <c r="G212" t="s">
        <v>16</v>
      </c>
      <c r="H212">
        <v>229911</v>
      </c>
      <c r="I212" t="s">
        <v>47</v>
      </c>
      <c r="J212" t="s">
        <v>17</v>
      </c>
      <c r="K212">
        <v>6</v>
      </c>
      <c r="L212" t="s">
        <v>594</v>
      </c>
    </row>
    <row r="213" spans="1:12">
      <c r="A213" t="str">
        <f>HYPERLINK("https://genome.ucsc.edu/cgi-bin/hgTracks?db=hg38&amp;position=chr10%3A125085401-125087700","LINK")</f>
        <v>LINK</v>
      </c>
      <c r="B213" t="s">
        <v>12</v>
      </c>
      <c r="C213">
        <v>14590</v>
      </c>
      <c r="D213" t="s">
        <v>24</v>
      </c>
      <c r="E213" t="s">
        <v>595</v>
      </c>
      <c r="F213" t="s">
        <v>596</v>
      </c>
      <c r="G213" t="s">
        <v>27</v>
      </c>
      <c r="H213">
        <v>2300</v>
      </c>
      <c r="J213" t="s">
        <v>174</v>
      </c>
      <c r="K213">
        <v>1</v>
      </c>
      <c r="L213" t="s">
        <v>597</v>
      </c>
    </row>
    <row r="214" spans="1:12">
      <c r="A214" t="str">
        <f>HYPERLINK("https://genome.ucsc.edu/cgi-bin/hgTracks?db=hg38&amp;position=chr11%3A191279-283451","LINK")</f>
        <v>LINK</v>
      </c>
      <c r="B214" t="s">
        <v>12</v>
      </c>
      <c r="C214">
        <v>14247</v>
      </c>
      <c r="D214" t="s">
        <v>24</v>
      </c>
      <c r="E214" t="s">
        <v>598</v>
      </c>
      <c r="F214" t="s">
        <v>599</v>
      </c>
      <c r="G214" t="s">
        <v>16</v>
      </c>
      <c r="H214">
        <v>92173</v>
      </c>
      <c r="I214" t="s">
        <v>47</v>
      </c>
      <c r="J214" t="s">
        <v>17</v>
      </c>
      <c r="K214">
        <v>7</v>
      </c>
      <c r="L214" t="s">
        <v>600</v>
      </c>
    </row>
    <row r="215" spans="1:12">
      <c r="A215" t="str">
        <f>HYPERLINK("https://genome.ucsc.edu/cgi-bin/hgTracks?db=hg38&amp;position=chr11%3A18358967-18365366","LINK")</f>
        <v>LINK</v>
      </c>
      <c r="B215" t="s">
        <v>12</v>
      </c>
      <c r="C215">
        <v>14467</v>
      </c>
      <c r="D215" t="s">
        <v>13</v>
      </c>
      <c r="E215" t="s">
        <v>601</v>
      </c>
      <c r="F215" t="s">
        <v>602</v>
      </c>
      <c r="G215" t="s">
        <v>27</v>
      </c>
      <c r="H215">
        <v>6400</v>
      </c>
      <c r="I215" t="s">
        <v>47</v>
      </c>
      <c r="J215" t="s">
        <v>17</v>
      </c>
      <c r="K215">
        <v>1</v>
      </c>
      <c r="L215" t="s">
        <v>603</v>
      </c>
    </row>
    <row r="216" spans="1:12">
      <c r="A216" t="str">
        <f>HYPERLINK("https://genome.ucsc.edu/cgi-bin/hgTracks?db=hg38&amp;position=chr11%3A34118419-34138507","LINK")</f>
        <v>LINK</v>
      </c>
      <c r="B216" t="s">
        <v>12</v>
      </c>
      <c r="C216">
        <v>14695</v>
      </c>
      <c r="D216" t="s">
        <v>24</v>
      </c>
      <c r="E216" t="s">
        <v>604</v>
      </c>
      <c r="F216" t="s">
        <v>605</v>
      </c>
      <c r="G216" t="s">
        <v>27</v>
      </c>
      <c r="H216">
        <v>20089</v>
      </c>
      <c r="J216" t="s">
        <v>17</v>
      </c>
      <c r="K216">
        <v>1</v>
      </c>
      <c r="L216" t="s">
        <v>606</v>
      </c>
    </row>
    <row r="217" spans="1:12">
      <c r="A217" t="str">
        <f>HYPERLINK("https://genome.ucsc.edu/cgi-bin/hgTracks?db=hg38&amp;position=chr11%3A38992901-39004900","LINK")</f>
        <v>LINK</v>
      </c>
      <c r="B217" t="s">
        <v>12</v>
      </c>
      <c r="C217">
        <v>13148</v>
      </c>
      <c r="D217" t="s">
        <v>13</v>
      </c>
      <c r="E217" t="s">
        <v>607</v>
      </c>
      <c r="F217" t="s">
        <v>608</v>
      </c>
      <c r="G217" t="s">
        <v>16</v>
      </c>
      <c r="H217">
        <v>12000</v>
      </c>
      <c r="J217" t="s">
        <v>28</v>
      </c>
      <c r="K217">
        <v>0</v>
      </c>
    </row>
    <row r="218" spans="1:12">
      <c r="A218" t="str">
        <f>HYPERLINK("https://genome.ucsc.edu/cgi-bin/hgTracks?db=hg38&amp;position=chr11%3A45926701-47081700","LINK")</f>
        <v>LINK</v>
      </c>
      <c r="B218" t="s">
        <v>12</v>
      </c>
      <c r="C218">
        <v>14270</v>
      </c>
      <c r="D218" t="s">
        <v>13</v>
      </c>
      <c r="E218" t="s">
        <v>609</v>
      </c>
      <c r="F218" t="s">
        <v>610</v>
      </c>
      <c r="G218" t="s">
        <v>27</v>
      </c>
      <c r="H218">
        <v>1155000</v>
      </c>
      <c r="I218" t="s">
        <v>47</v>
      </c>
      <c r="J218" t="s">
        <v>17</v>
      </c>
      <c r="K218">
        <v>15</v>
      </c>
      <c r="L218" t="s">
        <v>611</v>
      </c>
    </row>
    <row r="219" spans="1:12">
      <c r="A219" t="str">
        <f>HYPERLINK("https://genome.ucsc.edu/cgi-bin/hgTracks?db=hg38&amp;position=chr11%3A46609851-46615250","LINK")</f>
        <v>LINK</v>
      </c>
      <c r="B219" t="s">
        <v>19</v>
      </c>
      <c r="C219" t="s">
        <v>612</v>
      </c>
      <c r="D219" t="s">
        <v>13</v>
      </c>
      <c r="E219" t="s">
        <v>613</v>
      </c>
      <c r="F219" t="s">
        <v>614</v>
      </c>
      <c r="G219" t="s">
        <v>27</v>
      </c>
      <c r="H219">
        <v>5400</v>
      </c>
      <c r="J219" t="s">
        <v>31</v>
      </c>
      <c r="K219">
        <v>1</v>
      </c>
      <c r="L219" t="s">
        <v>615</v>
      </c>
    </row>
    <row r="220" spans="1:12">
      <c r="A220" t="str">
        <f>HYPERLINK("https://genome.ucsc.edu/cgi-bin/hgTracks?db=hg38&amp;position=chr11%3A50405430-50448680","LINK")</f>
        <v>LINK</v>
      </c>
      <c r="B220" t="s">
        <v>19</v>
      </c>
      <c r="C220" t="s">
        <v>616</v>
      </c>
      <c r="D220" t="s">
        <v>13</v>
      </c>
      <c r="E220" t="s">
        <v>617</v>
      </c>
      <c r="F220" t="s">
        <v>618</v>
      </c>
      <c r="G220" t="s">
        <v>16</v>
      </c>
      <c r="H220">
        <v>43251</v>
      </c>
      <c r="J220" t="s">
        <v>77</v>
      </c>
      <c r="K220">
        <v>1</v>
      </c>
      <c r="L220" t="s">
        <v>619</v>
      </c>
    </row>
    <row r="221" spans="1:12">
      <c r="A221" t="str">
        <f>HYPERLINK("https://genome.ucsc.edu/cgi-bin/hgTracks?db=hg38&amp;position=chr11%3A69286301-69344800","LINK")</f>
        <v>LINK</v>
      </c>
      <c r="B221" t="s">
        <v>12</v>
      </c>
      <c r="C221">
        <v>11685</v>
      </c>
      <c r="D221" t="s">
        <v>24</v>
      </c>
      <c r="E221" t="s">
        <v>620</v>
      </c>
      <c r="F221" t="s">
        <v>621</v>
      </c>
      <c r="G221" t="s">
        <v>27</v>
      </c>
      <c r="H221">
        <v>58500</v>
      </c>
      <c r="J221" t="s">
        <v>17</v>
      </c>
      <c r="K221">
        <v>1</v>
      </c>
      <c r="L221" t="s">
        <v>622</v>
      </c>
    </row>
    <row r="222" spans="1:12">
      <c r="A222" t="str">
        <f>HYPERLINK("https://genome.ucsc.edu/cgi-bin/hgTracks?db=hg38&amp;position=chr11%3A72324501-72334700","LINK")</f>
        <v>LINK</v>
      </c>
      <c r="B222" t="s">
        <v>12</v>
      </c>
      <c r="C222">
        <v>12100</v>
      </c>
      <c r="D222" t="s">
        <v>13</v>
      </c>
      <c r="E222" t="s">
        <v>623</v>
      </c>
      <c r="F222" t="s">
        <v>624</v>
      </c>
      <c r="G222" t="s">
        <v>27</v>
      </c>
      <c r="H222">
        <v>10200</v>
      </c>
      <c r="J222" t="s">
        <v>17</v>
      </c>
      <c r="K222">
        <v>1</v>
      </c>
      <c r="L222" t="s">
        <v>625</v>
      </c>
    </row>
    <row r="223" spans="1:12">
      <c r="A223" t="str">
        <f>HYPERLINK("https://genome.ucsc.edu/cgi-bin/hgTracks?db=hg38&amp;position=chr11%3A99527001-99643400","LINK")</f>
        <v>LINK</v>
      </c>
      <c r="B223" t="s">
        <v>12</v>
      </c>
      <c r="C223">
        <v>13611</v>
      </c>
      <c r="D223" t="s">
        <v>24</v>
      </c>
      <c r="E223" t="s">
        <v>626</v>
      </c>
      <c r="F223" t="s">
        <v>627</v>
      </c>
      <c r="G223" t="s">
        <v>27</v>
      </c>
      <c r="H223">
        <v>116400</v>
      </c>
      <c r="I223" t="s">
        <v>47</v>
      </c>
      <c r="J223" t="s">
        <v>17</v>
      </c>
      <c r="K223">
        <v>1</v>
      </c>
      <c r="L223" t="s">
        <v>628</v>
      </c>
    </row>
    <row r="224" spans="1:12">
      <c r="A224" t="str">
        <f>HYPERLINK("https://genome.ucsc.edu/cgi-bin/hgTracks?db=hg38&amp;position=chr11%3A102002649-102007469","LINK")</f>
        <v>LINK</v>
      </c>
      <c r="B224" t="s">
        <v>19</v>
      </c>
      <c r="C224" t="s">
        <v>629</v>
      </c>
      <c r="D224" t="s">
        <v>13</v>
      </c>
      <c r="E224" t="s">
        <v>630</v>
      </c>
      <c r="F224" t="s">
        <v>631</v>
      </c>
      <c r="G224" t="s">
        <v>27</v>
      </c>
      <c r="H224">
        <v>4821</v>
      </c>
      <c r="J224" t="s">
        <v>28</v>
      </c>
      <c r="K224">
        <v>0</v>
      </c>
    </row>
    <row r="225" spans="1:12">
      <c r="A225" t="str">
        <f>HYPERLINK("https://genome.ucsc.edu/cgi-bin/hgTracks?db=hg38&amp;position=chr11%3A121392801-123018200","LINK")</f>
        <v>LINK</v>
      </c>
      <c r="B225" t="s">
        <v>12</v>
      </c>
      <c r="C225">
        <v>12975</v>
      </c>
      <c r="D225" t="s">
        <v>13</v>
      </c>
      <c r="E225" t="s">
        <v>632</v>
      </c>
      <c r="F225" t="s">
        <v>633</v>
      </c>
      <c r="G225" t="s">
        <v>27</v>
      </c>
      <c r="H225">
        <v>1625400</v>
      </c>
      <c r="I225" t="s">
        <v>47</v>
      </c>
      <c r="J225" t="s">
        <v>17</v>
      </c>
      <c r="K225">
        <v>6</v>
      </c>
      <c r="L225" t="s">
        <v>634</v>
      </c>
    </row>
    <row r="226" spans="1:12">
      <c r="A226" t="str">
        <f>HYPERLINK("https://genome.ucsc.edu/cgi-bin/hgTracks?db=hg38&amp;position=chr11%3A122438501-122516951","LINK")</f>
        <v>LINK</v>
      </c>
      <c r="B226" t="s">
        <v>12</v>
      </c>
      <c r="C226">
        <v>14681</v>
      </c>
      <c r="D226" t="s">
        <v>24</v>
      </c>
      <c r="E226" t="s">
        <v>635</v>
      </c>
      <c r="F226" t="s">
        <v>636</v>
      </c>
      <c r="G226" t="s">
        <v>16</v>
      </c>
      <c r="H226">
        <v>78451</v>
      </c>
      <c r="I226" t="s">
        <v>47</v>
      </c>
      <c r="J226" t="s">
        <v>28</v>
      </c>
      <c r="K226">
        <v>0</v>
      </c>
    </row>
    <row r="227" spans="1:12">
      <c r="A227" t="str">
        <f>HYPERLINK("https://genome.ucsc.edu/cgi-bin/hgTracks?db=hg38&amp;position=chr11%3A132724001-132728400","LINK")</f>
        <v>LINK</v>
      </c>
      <c r="B227" t="s">
        <v>12</v>
      </c>
      <c r="C227">
        <v>14508</v>
      </c>
      <c r="D227" t="s">
        <v>24</v>
      </c>
      <c r="E227" t="s">
        <v>637</v>
      </c>
      <c r="F227" t="s">
        <v>638</v>
      </c>
      <c r="G227" t="s">
        <v>27</v>
      </c>
      <c r="H227">
        <v>4400</v>
      </c>
      <c r="J227" t="s">
        <v>31</v>
      </c>
      <c r="K227">
        <v>1</v>
      </c>
      <c r="L227" t="s">
        <v>639</v>
      </c>
    </row>
    <row r="228" spans="1:12">
      <c r="A228" t="str">
        <f>HYPERLINK("https://genome.ucsc.edu/cgi-bin/hgTracks?db=hg38&amp;position=chr12%3A81935-146234","LINK")</f>
        <v>LINK</v>
      </c>
      <c r="B228" t="s">
        <v>19</v>
      </c>
      <c r="C228" t="s">
        <v>640</v>
      </c>
      <c r="D228" t="s">
        <v>13</v>
      </c>
      <c r="E228" t="s">
        <v>641</v>
      </c>
      <c r="F228" t="s">
        <v>642</v>
      </c>
      <c r="G228" t="s">
        <v>27</v>
      </c>
      <c r="H228">
        <v>64300</v>
      </c>
      <c r="J228" t="s">
        <v>17</v>
      </c>
      <c r="K228">
        <v>1</v>
      </c>
      <c r="L228" t="s">
        <v>643</v>
      </c>
    </row>
    <row r="229" spans="1:12">
      <c r="A229" t="str">
        <f>HYPERLINK("https://genome.ucsc.edu/cgi-bin/hgTracks?db=hg38&amp;position=chr12%3A3548101-3556237","LINK")</f>
        <v>LINK</v>
      </c>
      <c r="B229" t="s">
        <v>12</v>
      </c>
      <c r="C229">
        <v>11714</v>
      </c>
      <c r="D229" t="s">
        <v>13</v>
      </c>
      <c r="E229" t="s">
        <v>644</v>
      </c>
      <c r="F229" t="s">
        <v>645</v>
      </c>
      <c r="G229" t="s">
        <v>27</v>
      </c>
      <c r="H229">
        <v>8137</v>
      </c>
      <c r="I229" t="s">
        <v>47</v>
      </c>
      <c r="J229" t="s">
        <v>17</v>
      </c>
      <c r="K229">
        <v>1</v>
      </c>
      <c r="L229" t="s">
        <v>646</v>
      </c>
    </row>
    <row r="230" spans="1:12">
      <c r="A230" t="str">
        <f>HYPERLINK("https://genome.ucsc.edu/cgi-bin/hgTracks?db=hg38&amp;position=chr12%3A5962701-5988945","LINK")</f>
        <v>LINK</v>
      </c>
      <c r="B230" t="s">
        <v>12</v>
      </c>
      <c r="C230">
        <v>14473</v>
      </c>
      <c r="D230" t="s">
        <v>24</v>
      </c>
      <c r="E230" t="s">
        <v>647</v>
      </c>
      <c r="F230" t="s">
        <v>648</v>
      </c>
      <c r="G230" t="s">
        <v>16</v>
      </c>
      <c r="H230">
        <v>26245</v>
      </c>
      <c r="I230" t="s">
        <v>47</v>
      </c>
      <c r="J230" t="s">
        <v>17</v>
      </c>
      <c r="K230">
        <v>1</v>
      </c>
      <c r="L230" t="s">
        <v>649</v>
      </c>
    </row>
    <row r="231" spans="1:12">
      <c r="A231" t="str">
        <f>HYPERLINK("https://genome.ucsc.edu/cgi-bin/hgTracks?db=hg38&amp;position=chr12%3A6021101-6113300","LINK")</f>
        <v>LINK</v>
      </c>
      <c r="B231" t="s">
        <v>12</v>
      </c>
      <c r="C231">
        <v>14473</v>
      </c>
      <c r="D231" t="s">
        <v>24</v>
      </c>
      <c r="E231" t="s">
        <v>647</v>
      </c>
      <c r="F231" t="s">
        <v>650</v>
      </c>
      <c r="G231" t="s">
        <v>27</v>
      </c>
      <c r="H231">
        <v>92200</v>
      </c>
      <c r="I231" t="s">
        <v>47</v>
      </c>
      <c r="J231" t="s">
        <v>17</v>
      </c>
      <c r="K231">
        <v>1</v>
      </c>
      <c r="L231" t="s">
        <v>649</v>
      </c>
    </row>
    <row r="232" spans="1:12">
      <c r="A232" t="str">
        <f>HYPERLINK("https://genome.ucsc.edu/cgi-bin/hgTracks?db=hg38&amp;position=chr12%3A7822601-7839300","LINK")</f>
        <v>LINK</v>
      </c>
      <c r="B232" t="s">
        <v>12</v>
      </c>
      <c r="C232">
        <v>13608</v>
      </c>
      <c r="D232" t="s">
        <v>13</v>
      </c>
      <c r="E232" t="s">
        <v>651</v>
      </c>
      <c r="F232" t="s">
        <v>652</v>
      </c>
      <c r="G232" t="s">
        <v>16</v>
      </c>
      <c r="H232">
        <v>16700</v>
      </c>
      <c r="J232" t="s">
        <v>17</v>
      </c>
      <c r="K232">
        <v>1</v>
      </c>
      <c r="L232" t="s">
        <v>653</v>
      </c>
    </row>
    <row r="233" spans="1:12">
      <c r="A233" t="str">
        <f>HYPERLINK("https://genome.ucsc.edu/cgi-bin/hgTracks?db=hg38&amp;position=chr12%3A25274272-25289145","LINK")</f>
        <v>LINK</v>
      </c>
      <c r="B233" t="s">
        <v>12</v>
      </c>
      <c r="C233">
        <v>13694</v>
      </c>
      <c r="D233" t="s">
        <v>13</v>
      </c>
      <c r="E233" t="s">
        <v>654</v>
      </c>
      <c r="F233" t="s">
        <v>655</v>
      </c>
      <c r="G233" t="s">
        <v>27</v>
      </c>
      <c r="H233">
        <v>14874</v>
      </c>
      <c r="I233" t="s">
        <v>47</v>
      </c>
      <c r="J233" t="s">
        <v>28</v>
      </c>
      <c r="K233">
        <v>0</v>
      </c>
    </row>
    <row r="234" spans="1:12">
      <c r="A234" t="str">
        <f>HYPERLINK("https://genome.ucsc.edu/cgi-bin/hgTracks?db=hg38&amp;position=chr12%3A42099401-42580400","LINK")</f>
        <v>LINK</v>
      </c>
      <c r="B234" t="s">
        <v>12</v>
      </c>
      <c r="C234">
        <v>14552</v>
      </c>
      <c r="D234" t="s">
        <v>13</v>
      </c>
      <c r="E234" t="s">
        <v>656</v>
      </c>
      <c r="F234" t="s">
        <v>657</v>
      </c>
      <c r="G234" t="s">
        <v>16</v>
      </c>
      <c r="H234">
        <v>481000</v>
      </c>
      <c r="I234" t="s">
        <v>47</v>
      </c>
      <c r="J234" t="s">
        <v>17</v>
      </c>
      <c r="K234">
        <v>5</v>
      </c>
      <c r="L234" t="s">
        <v>658</v>
      </c>
    </row>
    <row r="235" spans="1:12">
      <c r="A235" t="str">
        <f>HYPERLINK("https://genome.ucsc.edu/cgi-bin/hgTracks?db=hg38&amp;position=chr12%3A76950001-76953500","LINK")</f>
        <v>LINK</v>
      </c>
      <c r="B235" t="s">
        <v>12</v>
      </c>
      <c r="C235">
        <v>13146</v>
      </c>
      <c r="D235" t="s">
        <v>13</v>
      </c>
      <c r="E235" t="s">
        <v>659</v>
      </c>
      <c r="F235" t="s">
        <v>660</v>
      </c>
      <c r="G235" t="s">
        <v>27</v>
      </c>
      <c r="H235">
        <v>3500</v>
      </c>
      <c r="J235" t="s">
        <v>28</v>
      </c>
      <c r="K235">
        <v>0</v>
      </c>
    </row>
    <row r="236" spans="1:12">
      <c r="A236" t="str">
        <f>HYPERLINK("https://genome.ucsc.edu/cgi-bin/hgTracks?db=hg38&amp;position=chr12%3A85342101-85344400","LINK")</f>
        <v>LINK</v>
      </c>
      <c r="B236" t="s">
        <v>12</v>
      </c>
      <c r="C236">
        <v>14030</v>
      </c>
      <c r="D236" t="s">
        <v>24</v>
      </c>
      <c r="E236" t="s">
        <v>661</v>
      </c>
      <c r="F236" t="s">
        <v>662</v>
      </c>
      <c r="G236" t="s">
        <v>16</v>
      </c>
      <c r="H236">
        <v>2300</v>
      </c>
      <c r="J236" t="s">
        <v>28</v>
      </c>
      <c r="K236">
        <v>0</v>
      </c>
    </row>
    <row r="237" spans="1:12">
      <c r="A237" t="str">
        <f>HYPERLINK("https://genome.ucsc.edu/cgi-bin/hgTracks?db=hg38&amp;position=chr12%3A96828040-96841343","LINK")</f>
        <v>LINK</v>
      </c>
      <c r="B237" t="s">
        <v>12</v>
      </c>
      <c r="C237">
        <v>11963</v>
      </c>
      <c r="D237" t="s">
        <v>13</v>
      </c>
      <c r="E237" t="s">
        <v>663</v>
      </c>
      <c r="F237" t="s">
        <v>664</v>
      </c>
      <c r="G237" t="s">
        <v>16</v>
      </c>
      <c r="H237">
        <v>13304</v>
      </c>
      <c r="J237" t="s">
        <v>17</v>
      </c>
      <c r="K237">
        <v>1</v>
      </c>
      <c r="L237" t="s">
        <v>665</v>
      </c>
    </row>
    <row r="238" spans="1:12">
      <c r="A238" t="str">
        <f>HYPERLINK("https://genome.ucsc.edu/cgi-bin/hgTracks?db=hg38&amp;position=chr12%3A99719201-99750000","LINK")</f>
        <v>LINK</v>
      </c>
      <c r="B238" t="s">
        <v>12</v>
      </c>
      <c r="C238">
        <v>14560</v>
      </c>
      <c r="D238" t="s">
        <v>24</v>
      </c>
      <c r="E238" t="s">
        <v>666</v>
      </c>
      <c r="F238" t="s">
        <v>667</v>
      </c>
      <c r="G238" t="s">
        <v>27</v>
      </c>
      <c r="H238">
        <v>30800</v>
      </c>
      <c r="J238" t="s">
        <v>31</v>
      </c>
      <c r="K238">
        <v>1</v>
      </c>
      <c r="L238" t="s">
        <v>668</v>
      </c>
    </row>
    <row r="239" spans="1:12">
      <c r="A239" t="str">
        <f>HYPERLINK("https://genome.ucsc.edu/cgi-bin/hgTracks?db=hg38&amp;position=chr12%3A104070701-104073000","LINK")</f>
        <v>LINK</v>
      </c>
      <c r="B239" t="s">
        <v>12</v>
      </c>
      <c r="C239">
        <v>11775</v>
      </c>
      <c r="D239" t="s">
        <v>13</v>
      </c>
      <c r="E239" t="s">
        <v>669</v>
      </c>
      <c r="F239" t="s">
        <v>670</v>
      </c>
      <c r="G239" t="s">
        <v>16</v>
      </c>
      <c r="H239">
        <v>2300</v>
      </c>
      <c r="J239" t="s">
        <v>31</v>
      </c>
      <c r="K239">
        <v>1</v>
      </c>
      <c r="L239" t="s">
        <v>671</v>
      </c>
    </row>
    <row r="240" spans="1:12">
      <c r="A240" t="str">
        <f>HYPERLINK("https://genome.ucsc.edu/cgi-bin/hgTracks?db=hg38&amp;position=chr12%3A122132001-122161200","LINK")</f>
        <v>LINK</v>
      </c>
      <c r="B240" t="s">
        <v>12</v>
      </c>
      <c r="C240">
        <v>11004</v>
      </c>
      <c r="D240" t="s">
        <v>13</v>
      </c>
      <c r="E240" t="s">
        <v>672</v>
      </c>
      <c r="F240" t="s">
        <v>673</v>
      </c>
      <c r="G240" t="s">
        <v>27</v>
      </c>
      <c r="H240">
        <v>29200</v>
      </c>
      <c r="I240" t="s">
        <v>47</v>
      </c>
      <c r="J240" t="s">
        <v>17</v>
      </c>
      <c r="K240">
        <v>1</v>
      </c>
      <c r="L240" t="s">
        <v>674</v>
      </c>
    </row>
    <row r="241" spans="1:12">
      <c r="A241" t="str">
        <f>HYPERLINK("https://genome.ucsc.edu/cgi-bin/hgTracks?db=hg38&amp;position=chr12%3A130581256-131208555","LINK")</f>
        <v>LINK</v>
      </c>
      <c r="B241" t="s">
        <v>19</v>
      </c>
      <c r="C241" t="s">
        <v>675</v>
      </c>
      <c r="D241" t="s">
        <v>13</v>
      </c>
      <c r="E241" t="s">
        <v>676</v>
      </c>
      <c r="F241" t="s">
        <v>677</v>
      </c>
      <c r="G241" t="s">
        <v>16</v>
      </c>
      <c r="H241">
        <v>627300</v>
      </c>
      <c r="I241" t="s">
        <v>191</v>
      </c>
      <c r="J241" t="s">
        <v>17</v>
      </c>
      <c r="K241">
        <v>3</v>
      </c>
      <c r="L241" t="s">
        <v>678</v>
      </c>
    </row>
    <row r="242" spans="1:12">
      <c r="A242" t="str">
        <f>HYPERLINK("https://genome.ucsc.edu/cgi-bin/hgTracks?db=hg38&amp;position=chr13%3A19905301-19981900","LINK")</f>
        <v>LINK</v>
      </c>
      <c r="B242" t="s">
        <v>12</v>
      </c>
      <c r="C242">
        <v>14181</v>
      </c>
      <c r="D242" t="s">
        <v>24</v>
      </c>
      <c r="E242" t="s">
        <v>679</v>
      </c>
      <c r="F242" t="s">
        <v>680</v>
      </c>
      <c r="G242" t="s">
        <v>16</v>
      </c>
      <c r="H242">
        <v>76600</v>
      </c>
      <c r="J242" t="s">
        <v>17</v>
      </c>
      <c r="K242">
        <v>1</v>
      </c>
      <c r="L242" t="s">
        <v>681</v>
      </c>
    </row>
    <row r="243" spans="1:12">
      <c r="A243" t="str">
        <f>HYPERLINK("https://genome.ucsc.edu/cgi-bin/hgTracks?db=hg38&amp;position=chr13%3A31548001-31555600","LINK")</f>
        <v>LINK</v>
      </c>
      <c r="B243" t="s">
        <v>12</v>
      </c>
      <c r="C243">
        <v>12821</v>
      </c>
      <c r="D243" t="s">
        <v>24</v>
      </c>
      <c r="E243" t="s">
        <v>682</v>
      </c>
      <c r="F243" t="s">
        <v>683</v>
      </c>
      <c r="G243" t="s">
        <v>27</v>
      </c>
      <c r="H243">
        <v>7600</v>
      </c>
      <c r="J243" t="s">
        <v>28</v>
      </c>
      <c r="K243">
        <v>0</v>
      </c>
    </row>
    <row r="244" spans="1:12">
      <c r="A244" t="str">
        <f>HYPERLINK("https://genome.ucsc.edu/cgi-bin/hgTracks?db=hg38&amp;position=chr13%3A31779601-31787600","LINK")</f>
        <v>LINK</v>
      </c>
      <c r="B244" t="s">
        <v>12</v>
      </c>
      <c r="C244">
        <v>11038</v>
      </c>
      <c r="D244" t="s">
        <v>13</v>
      </c>
      <c r="E244" t="s">
        <v>684</v>
      </c>
      <c r="F244" t="s">
        <v>685</v>
      </c>
      <c r="G244" t="s">
        <v>27</v>
      </c>
      <c r="H244">
        <v>8000</v>
      </c>
      <c r="J244" t="s">
        <v>17</v>
      </c>
      <c r="K244">
        <v>1</v>
      </c>
      <c r="L244" t="s">
        <v>686</v>
      </c>
    </row>
    <row r="245" spans="1:12">
      <c r="A245" t="str">
        <f>HYPERLINK("https://genome.ucsc.edu/cgi-bin/hgTracks?db=hg38&amp;position=chr13%3A40523601-41343725","LINK")</f>
        <v>LINK</v>
      </c>
      <c r="B245" t="s">
        <v>12</v>
      </c>
      <c r="C245">
        <v>12343</v>
      </c>
      <c r="D245" t="s">
        <v>13</v>
      </c>
      <c r="E245" t="s">
        <v>687</v>
      </c>
      <c r="F245" t="s">
        <v>688</v>
      </c>
      <c r="G245" t="s">
        <v>16</v>
      </c>
      <c r="H245">
        <v>820125</v>
      </c>
      <c r="I245" t="s">
        <v>47</v>
      </c>
      <c r="J245" t="s">
        <v>17</v>
      </c>
      <c r="K245">
        <v>9</v>
      </c>
      <c r="L245" t="s">
        <v>689</v>
      </c>
    </row>
    <row r="246" spans="1:12">
      <c r="A246" t="str">
        <f>HYPERLINK("https://genome.ucsc.edu/cgi-bin/hgTracks?db=hg38&amp;position=chr13%3A49602565-49606164","LINK")</f>
        <v>LINK</v>
      </c>
      <c r="B246" t="s">
        <v>19</v>
      </c>
      <c r="C246" t="s">
        <v>690</v>
      </c>
      <c r="D246" t="s">
        <v>13</v>
      </c>
      <c r="E246" t="s">
        <v>691</v>
      </c>
      <c r="F246" t="s">
        <v>692</v>
      </c>
      <c r="G246" t="s">
        <v>27</v>
      </c>
      <c r="H246">
        <v>3600</v>
      </c>
      <c r="J246" t="s">
        <v>28</v>
      </c>
      <c r="K246">
        <v>0</v>
      </c>
    </row>
    <row r="247" spans="1:12">
      <c r="A247" t="str">
        <f>HYPERLINK("https://genome.ucsc.edu/cgi-bin/hgTracks?db=hg38&amp;position=chr13%3A60802801-60807900","LINK")</f>
        <v>LINK</v>
      </c>
      <c r="B247" t="s">
        <v>12</v>
      </c>
      <c r="C247">
        <v>11537</v>
      </c>
      <c r="D247" t="s">
        <v>24</v>
      </c>
      <c r="E247" t="s">
        <v>693</v>
      </c>
      <c r="F247" t="s">
        <v>694</v>
      </c>
      <c r="G247" t="s">
        <v>27</v>
      </c>
      <c r="H247">
        <v>5100</v>
      </c>
      <c r="J247" t="s">
        <v>28</v>
      </c>
      <c r="K247">
        <v>0</v>
      </c>
    </row>
    <row r="248" spans="1:12">
      <c r="A248" t="str">
        <f>HYPERLINK("https://genome.ucsc.edu/cgi-bin/hgTracks?db=hg38&amp;position=chr13%3A78154001-78158600","LINK")</f>
        <v>LINK</v>
      </c>
      <c r="B248" t="s">
        <v>12</v>
      </c>
      <c r="C248">
        <v>12550</v>
      </c>
      <c r="D248" t="s">
        <v>24</v>
      </c>
      <c r="E248" t="s">
        <v>695</v>
      </c>
      <c r="F248" t="s">
        <v>696</v>
      </c>
      <c r="G248" t="s">
        <v>16</v>
      </c>
      <c r="H248">
        <v>4600</v>
      </c>
      <c r="J248" t="s">
        <v>77</v>
      </c>
      <c r="K248">
        <v>1</v>
      </c>
      <c r="L248" t="s">
        <v>697</v>
      </c>
    </row>
    <row r="249" spans="1:12">
      <c r="A249" t="str">
        <f>HYPERLINK("https://genome.ucsc.edu/cgi-bin/hgTracks?db=hg38&amp;position=chr13%3A81527166-81558965","LINK")</f>
        <v>LINK</v>
      </c>
      <c r="B249" t="s">
        <v>19</v>
      </c>
      <c r="C249" t="s">
        <v>698</v>
      </c>
      <c r="D249" t="s">
        <v>13</v>
      </c>
      <c r="E249" t="s">
        <v>699</v>
      </c>
      <c r="F249" t="s">
        <v>700</v>
      </c>
      <c r="G249" t="s">
        <v>27</v>
      </c>
      <c r="H249">
        <v>31800</v>
      </c>
      <c r="J249" t="s">
        <v>28</v>
      </c>
      <c r="K249">
        <v>0</v>
      </c>
    </row>
    <row r="250" spans="1:12">
      <c r="A250" t="str">
        <f>HYPERLINK("https://genome.ucsc.edu/cgi-bin/hgTracks?db=hg38&amp;position=chr13%3A87681446-87712166","LINK")</f>
        <v>LINK</v>
      </c>
      <c r="B250" t="s">
        <v>19</v>
      </c>
      <c r="C250" t="s">
        <v>701</v>
      </c>
      <c r="D250" t="s">
        <v>13</v>
      </c>
      <c r="E250" t="s">
        <v>702</v>
      </c>
      <c r="F250" t="s">
        <v>703</v>
      </c>
      <c r="G250" t="s">
        <v>27</v>
      </c>
      <c r="H250">
        <v>30721</v>
      </c>
      <c r="J250" t="s">
        <v>28</v>
      </c>
      <c r="K250">
        <v>0</v>
      </c>
    </row>
    <row r="251" spans="1:12">
      <c r="A251" t="str">
        <f>HYPERLINK("https://genome.ucsc.edu/cgi-bin/hgTracks?db=hg38&amp;position=chr13%3A101584701-101627100","LINK")</f>
        <v>LINK</v>
      </c>
      <c r="B251" t="s">
        <v>12</v>
      </c>
      <c r="C251">
        <v>11472</v>
      </c>
      <c r="D251" t="s">
        <v>24</v>
      </c>
      <c r="E251" t="s">
        <v>704</v>
      </c>
      <c r="F251" t="s">
        <v>705</v>
      </c>
      <c r="G251" t="s">
        <v>27</v>
      </c>
      <c r="H251">
        <v>42400</v>
      </c>
      <c r="I251" t="s">
        <v>47</v>
      </c>
      <c r="J251" t="s">
        <v>17</v>
      </c>
      <c r="K251">
        <v>1</v>
      </c>
      <c r="L251" t="s">
        <v>706</v>
      </c>
    </row>
    <row r="252" spans="1:12">
      <c r="A252" t="str">
        <f>HYPERLINK("https://genome.ucsc.edu/cgi-bin/hgTracks?db=hg38&amp;position=chr13%3A105111901-105162854","LINK")</f>
        <v>LINK</v>
      </c>
      <c r="B252" t="s">
        <v>12</v>
      </c>
      <c r="C252">
        <v>11380</v>
      </c>
      <c r="D252" t="s">
        <v>13</v>
      </c>
      <c r="E252" t="s">
        <v>707</v>
      </c>
      <c r="F252" t="s">
        <v>708</v>
      </c>
      <c r="G252" t="s">
        <v>16</v>
      </c>
      <c r="H252">
        <v>50954</v>
      </c>
      <c r="I252" t="s">
        <v>47</v>
      </c>
      <c r="J252" t="s">
        <v>28</v>
      </c>
      <c r="K252">
        <v>0</v>
      </c>
    </row>
    <row r="253" spans="1:12">
      <c r="A253" t="str">
        <f>HYPERLINK("https://genome.ucsc.edu/cgi-bin/hgTracks?db=hg38&amp;position=chr13%3A107708201-107733800","LINK")</f>
        <v>LINK</v>
      </c>
      <c r="B253" t="s">
        <v>12</v>
      </c>
      <c r="C253">
        <v>13332</v>
      </c>
      <c r="D253" t="s">
        <v>13</v>
      </c>
      <c r="E253" t="s">
        <v>709</v>
      </c>
      <c r="F253" t="s">
        <v>710</v>
      </c>
      <c r="G253" t="s">
        <v>27</v>
      </c>
      <c r="H253">
        <v>25600</v>
      </c>
      <c r="J253" t="s">
        <v>31</v>
      </c>
      <c r="K253">
        <v>1</v>
      </c>
      <c r="L253" t="s">
        <v>711</v>
      </c>
    </row>
    <row r="254" spans="1:12">
      <c r="A254" t="str">
        <f>HYPERLINK("https://genome.ucsc.edu/cgi-bin/hgTracks?db=hg38&amp;position=chr13%3A108869901-108872100","LINK")</f>
        <v>LINK</v>
      </c>
      <c r="B254" t="s">
        <v>12</v>
      </c>
      <c r="C254">
        <v>14432</v>
      </c>
      <c r="D254" t="s">
        <v>24</v>
      </c>
      <c r="E254" t="s">
        <v>712</v>
      </c>
      <c r="F254" t="s">
        <v>713</v>
      </c>
      <c r="G254" t="s">
        <v>27</v>
      </c>
      <c r="H254">
        <v>2200</v>
      </c>
      <c r="J254" t="s">
        <v>31</v>
      </c>
      <c r="K254">
        <v>1</v>
      </c>
      <c r="L254" t="s">
        <v>714</v>
      </c>
    </row>
    <row r="255" spans="1:12">
      <c r="A255" t="str">
        <f>HYPERLINK("https://genome.ucsc.edu/cgi-bin/hgTracks?db=hg38&amp;position=chr14%3A39510801-39751400","LINK")</f>
        <v>LINK</v>
      </c>
      <c r="B255" t="s">
        <v>12</v>
      </c>
      <c r="C255">
        <v>12426</v>
      </c>
      <c r="D255" t="s">
        <v>24</v>
      </c>
      <c r="E255" t="s">
        <v>715</v>
      </c>
      <c r="F255" t="s">
        <v>716</v>
      </c>
      <c r="G255" t="s">
        <v>27</v>
      </c>
      <c r="H255">
        <v>240600</v>
      </c>
      <c r="I255" t="s">
        <v>47</v>
      </c>
      <c r="J255" t="s">
        <v>28</v>
      </c>
      <c r="K255">
        <v>0</v>
      </c>
    </row>
    <row r="256" spans="1:12">
      <c r="A256" t="str">
        <f>HYPERLINK("https://genome.ucsc.edu/cgi-bin/hgTracks?db=hg38&amp;position=chr14%3A41119196-41123467","LINK")</f>
        <v>LINK</v>
      </c>
      <c r="B256" t="s">
        <v>19</v>
      </c>
      <c r="C256" t="s">
        <v>717</v>
      </c>
      <c r="D256" t="s">
        <v>13</v>
      </c>
      <c r="E256" t="s">
        <v>718</v>
      </c>
      <c r="F256" t="s">
        <v>719</v>
      </c>
      <c r="G256" t="s">
        <v>27</v>
      </c>
      <c r="H256">
        <v>4272</v>
      </c>
      <c r="J256" t="s">
        <v>77</v>
      </c>
      <c r="K256">
        <v>1</v>
      </c>
      <c r="L256" t="s">
        <v>720</v>
      </c>
    </row>
    <row r="257" spans="1:12">
      <c r="A257" t="str">
        <f>HYPERLINK("https://genome.ucsc.edu/cgi-bin/hgTracks?db=hg38&amp;position=chr14%3A41391101-41396900","LINK")</f>
        <v>LINK</v>
      </c>
      <c r="B257" t="s">
        <v>12</v>
      </c>
      <c r="C257">
        <v>14204</v>
      </c>
      <c r="D257" t="s">
        <v>24</v>
      </c>
      <c r="E257" t="s">
        <v>721</v>
      </c>
      <c r="F257" t="s">
        <v>722</v>
      </c>
      <c r="G257" t="s">
        <v>27</v>
      </c>
      <c r="H257">
        <v>5800</v>
      </c>
      <c r="J257" t="s">
        <v>28</v>
      </c>
      <c r="K257">
        <v>0</v>
      </c>
    </row>
    <row r="258" spans="1:12">
      <c r="A258" t="str">
        <f>HYPERLINK("https://genome.ucsc.edu/cgi-bin/hgTracks?db=hg38&amp;position=chr14%3A44605601-44619000","LINK")</f>
        <v>LINK</v>
      </c>
      <c r="B258" t="s">
        <v>12</v>
      </c>
      <c r="C258">
        <v>11788</v>
      </c>
      <c r="D258" t="s">
        <v>24</v>
      </c>
      <c r="E258" t="s">
        <v>723</v>
      </c>
      <c r="F258" t="s">
        <v>724</v>
      </c>
      <c r="G258" t="s">
        <v>27</v>
      </c>
      <c r="H258">
        <v>13400</v>
      </c>
      <c r="J258" t="s">
        <v>28</v>
      </c>
      <c r="K258">
        <v>0</v>
      </c>
    </row>
    <row r="259" spans="1:12">
      <c r="A259" t="str">
        <f>HYPERLINK("https://genome.ucsc.edu/cgi-bin/hgTracks?db=hg38&amp;position=chr14%3A54229883-54239504","LINK")</f>
        <v>LINK</v>
      </c>
      <c r="B259" t="s">
        <v>19</v>
      </c>
      <c r="C259" t="s">
        <v>350</v>
      </c>
      <c r="D259" t="s">
        <v>13</v>
      </c>
      <c r="E259" t="s">
        <v>725</v>
      </c>
      <c r="F259" t="s">
        <v>726</v>
      </c>
      <c r="G259" t="s">
        <v>27</v>
      </c>
      <c r="H259">
        <v>9622</v>
      </c>
      <c r="J259" t="s">
        <v>28</v>
      </c>
      <c r="K259">
        <v>0</v>
      </c>
    </row>
    <row r="260" spans="1:12">
      <c r="A260" t="str">
        <f>HYPERLINK("https://genome.ucsc.edu/cgi-bin/hgTracks?db=hg38&amp;position=chr14%3A58204069-58210435","LINK")</f>
        <v>LINK</v>
      </c>
      <c r="B260" t="s">
        <v>19</v>
      </c>
      <c r="C260" t="s">
        <v>727</v>
      </c>
      <c r="D260" t="s">
        <v>13</v>
      </c>
      <c r="E260" t="s">
        <v>728</v>
      </c>
      <c r="F260" t="s">
        <v>729</v>
      </c>
      <c r="G260" t="s">
        <v>16</v>
      </c>
      <c r="H260">
        <v>6367</v>
      </c>
      <c r="J260" t="s">
        <v>17</v>
      </c>
      <c r="K260">
        <v>1</v>
      </c>
      <c r="L260" t="s">
        <v>730</v>
      </c>
    </row>
    <row r="261" spans="1:12">
      <c r="A261" t="str">
        <f>HYPERLINK("https://genome.ucsc.edu/cgi-bin/hgTracks?db=hg38&amp;position=chr14%3A65690063-65705900","LINK")</f>
        <v>LINK</v>
      </c>
      <c r="B261" t="s">
        <v>12</v>
      </c>
      <c r="C261">
        <v>14114</v>
      </c>
      <c r="D261" t="s">
        <v>13</v>
      </c>
      <c r="E261" t="s">
        <v>731</v>
      </c>
      <c r="F261" t="s">
        <v>732</v>
      </c>
      <c r="G261" t="s">
        <v>27</v>
      </c>
      <c r="H261">
        <v>15838</v>
      </c>
      <c r="J261" t="s">
        <v>31</v>
      </c>
      <c r="K261">
        <v>1</v>
      </c>
      <c r="L261" t="s">
        <v>733</v>
      </c>
    </row>
    <row r="262" spans="1:12">
      <c r="A262" t="str">
        <f>HYPERLINK("https://genome.ucsc.edu/cgi-bin/hgTracks?db=hg38&amp;position=chr14%3A70326984-70771483","LINK")</f>
        <v>LINK</v>
      </c>
      <c r="B262" t="s">
        <v>19</v>
      </c>
      <c r="C262" t="s">
        <v>734</v>
      </c>
      <c r="D262" t="s">
        <v>13</v>
      </c>
      <c r="E262" t="s">
        <v>735</v>
      </c>
      <c r="F262" t="s">
        <v>736</v>
      </c>
      <c r="G262" t="s">
        <v>16</v>
      </c>
      <c r="H262">
        <v>444500</v>
      </c>
      <c r="J262" t="s">
        <v>17</v>
      </c>
      <c r="K262">
        <v>8</v>
      </c>
      <c r="L262" t="s">
        <v>737</v>
      </c>
    </row>
    <row r="263" spans="1:12">
      <c r="A263" t="str">
        <f>HYPERLINK("https://genome.ucsc.edu/cgi-bin/hgTracks?db=hg38&amp;position=chr14%3A96492355-96496263","LINK")</f>
        <v>LINK</v>
      </c>
      <c r="B263" t="s">
        <v>19</v>
      </c>
      <c r="C263" t="s">
        <v>738</v>
      </c>
      <c r="D263" t="s">
        <v>13</v>
      </c>
      <c r="E263" t="s">
        <v>739</v>
      </c>
      <c r="F263" t="s">
        <v>740</v>
      </c>
      <c r="G263" t="s">
        <v>27</v>
      </c>
      <c r="H263">
        <v>3909</v>
      </c>
      <c r="J263" t="s">
        <v>28</v>
      </c>
      <c r="K263">
        <v>0</v>
      </c>
    </row>
    <row r="264" spans="1:12">
      <c r="A264" t="str">
        <f>HYPERLINK("https://genome.ucsc.edu/cgi-bin/hgTracks?db=hg38&amp;position=chr14%3A102595201-102599400","LINK")</f>
        <v>LINK</v>
      </c>
      <c r="B264" t="s">
        <v>12</v>
      </c>
      <c r="C264">
        <v>13907</v>
      </c>
      <c r="D264" t="s">
        <v>13</v>
      </c>
      <c r="E264" t="s">
        <v>741</v>
      </c>
      <c r="F264" t="s">
        <v>742</v>
      </c>
      <c r="G264" t="s">
        <v>27</v>
      </c>
      <c r="H264">
        <v>4200</v>
      </c>
      <c r="J264" t="s">
        <v>31</v>
      </c>
      <c r="K264">
        <v>1</v>
      </c>
      <c r="L264" t="s">
        <v>743</v>
      </c>
    </row>
    <row r="265" spans="1:12">
      <c r="A265" t="str">
        <f>HYPERLINK("https://genome.ucsc.edu/cgi-bin/hgTracks?db=hg38&amp;position=chr14%3A104392935-104505700","LINK")</f>
        <v>LINK</v>
      </c>
      <c r="B265" t="s">
        <v>12</v>
      </c>
      <c r="C265">
        <v>13589</v>
      </c>
      <c r="D265" t="s">
        <v>13</v>
      </c>
      <c r="E265" t="s">
        <v>744</v>
      </c>
      <c r="F265" t="s">
        <v>745</v>
      </c>
      <c r="G265" t="s">
        <v>16</v>
      </c>
      <c r="H265">
        <v>112766</v>
      </c>
      <c r="I265" t="s">
        <v>47</v>
      </c>
      <c r="J265" t="s">
        <v>28</v>
      </c>
      <c r="K265">
        <v>0</v>
      </c>
    </row>
    <row r="266" spans="1:12">
      <c r="A266" t="str">
        <f>HYPERLINK("https://genome.ucsc.edu/cgi-bin/hgTracks?db=hg38&amp;position=chr15%3A23364101-28345675","LINK")</f>
        <v>LINK</v>
      </c>
      <c r="B266" t="s">
        <v>12</v>
      </c>
      <c r="C266">
        <v>14159</v>
      </c>
      <c r="D266" t="s">
        <v>13</v>
      </c>
      <c r="E266" t="s">
        <v>746</v>
      </c>
      <c r="F266" t="s">
        <v>747</v>
      </c>
      <c r="G266" t="s">
        <v>16</v>
      </c>
      <c r="H266">
        <v>4930794</v>
      </c>
      <c r="I266" t="s">
        <v>47</v>
      </c>
      <c r="J266" t="s">
        <v>17</v>
      </c>
      <c r="K266">
        <v>15</v>
      </c>
      <c r="L266" t="s">
        <v>748</v>
      </c>
    </row>
    <row r="267" spans="1:12">
      <c r="A267" t="str">
        <f>HYPERLINK("https://genome.ucsc.edu/cgi-bin/hgTracks?db=hg38&amp;position=chr15%3A23430715-28343827","LINK")</f>
        <v>LINK</v>
      </c>
      <c r="B267" t="s">
        <v>19</v>
      </c>
      <c r="C267" t="s">
        <v>749</v>
      </c>
      <c r="D267" t="s">
        <v>13</v>
      </c>
      <c r="E267" t="s">
        <v>750</v>
      </c>
      <c r="F267" t="s">
        <v>751</v>
      </c>
      <c r="G267" t="s">
        <v>16</v>
      </c>
      <c r="H267">
        <v>4515445</v>
      </c>
      <c r="I267" t="s">
        <v>191</v>
      </c>
      <c r="J267" t="s">
        <v>17</v>
      </c>
      <c r="K267">
        <v>14</v>
      </c>
      <c r="L267" t="s">
        <v>752</v>
      </c>
    </row>
    <row r="268" spans="1:12">
      <c r="A268" t="str">
        <f>HYPERLINK("https://genome.ucsc.edu/cgi-bin/hgTracks?db=hg38&amp;position=chr15%3A23432884-28302029","LINK")</f>
        <v>LINK</v>
      </c>
      <c r="B268" t="s">
        <v>19</v>
      </c>
      <c r="C268" t="s">
        <v>753</v>
      </c>
      <c r="D268" t="s">
        <v>13</v>
      </c>
      <c r="E268" t="s">
        <v>754</v>
      </c>
      <c r="F268" t="s">
        <v>755</v>
      </c>
      <c r="G268" t="s">
        <v>16</v>
      </c>
      <c r="H268">
        <v>4087383</v>
      </c>
      <c r="I268" t="s">
        <v>191</v>
      </c>
      <c r="J268" t="s">
        <v>17</v>
      </c>
      <c r="K268">
        <v>14</v>
      </c>
      <c r="L268" t="s">
        <v>752</v>
      </c>
    </row>
    <row r="269" spans="1:12">
      <c r="A269" t="str">
        <f>HYPERLINK("https://genome.ucsc.edu/cgi-bin/hgTracks?db=hg38&amp;position=chr15%3A23565987-23719653","LINK")</f>
        <v>LINK</v>
      </c>
      <c r="B269" t="s">
        <v>19</v>
      </c>
      <c r="C269" t="s">
        <v>756</v>
      </c>
      <c r="D269" t="s">
        <v>13</v>
      </c>
      <c r="E269" t="s">
        <v>757</v>
      </c>
      <c r="F269" t="s">
        <v>758</v>
      </c>
      <c r="G269" t="s">
        <v>16</v>
      </c>
      <c r="H269">
        <v>153667</v>
      </c>
      <c r="J269" t="s">
        <v>17</v>
      </c>
      <c r="K269">
        <v>3</v>
      </c>
      <c r="L269" t="s">
        <v>759</v>
      </c>
    </row>
    <row r="270" spans="1:12">
      <c r="A270" t="str">
        <f>HYPERLINK("https://genome.ucsc.edu/cgi-bin/hgTracks?db=hg38&amp;position=chr15%3A23566153-23719453","LINK")</f>
        <v>LINK</v>
      </c>
      <c r="B270" t="s">
        <v>19</v>
      </c>
      <c r="C270" t="s">
        <v>756</v>
      </c>
      <c r="D270" t="s">
        <v>13</v>
      </c>
      <c r="E270" t="s">
        <v>760</v>
      </c>
      <c r="F270" t="s">
        <v>761</v>
      </c>
      <c r="G270" t="s">
        <v>16</v>
      </c>
      <c r="H270">
        <v>153301</v>
      </c>
      <c r="J270" t="s">
        <v>17</v>
      </c>
      <c r="K270">
        <v>3</v>
      </c>
      <c r="L270" t="s">
        <v>759</v>
      </c>
    </row>
    <row r="271" spans="1:12">
      <c r="A271" t="str">
        <f>HYPERLINK("https://genome.ucsc.edu/cgi-bin/hgTracks?db=hg38&amp;position=chr15%3A26722901-27307300","LINK")</f>
        <v>LINK</v>
      </c>
      <c r="B271" t="s">
        <v>12</v>
      </c>
      <c r="C271">
        <v>13355</v>
      </c>
      <c r="D271" t="s">
        <v>13</v>
      </c>
      <c r="E271" t="s">
        <v>762</v>
      </c>
      <c r="F271" t="s">
        <v>763</v>
      </c>
      <c r="G271" t="s">
        <v>16</v>
      </c>
      <c r="H271">
        <v>584400</v>
      </c>
      <c r="I271" t="s">
        <v>47</v>
      </c>
      <c r="J271" t="s">
        <v>17</v>
      </c>
      <c r="K271">
        <v>3</v>
      </c>
      <c r="L271" t="s">
        <v>764</v>
      </c>
    </row>
    <row r="272" spans="1:12">
      <c r="A272" t="str">
        <f>HYPERLINK("https://genome.ucsc.edu/cgi-bin/hgTracks?db=hg38&amp;position=chr15%3A28746501-30955500","LINK")</f>
        <v>LINK</v>
      </c>
      <c r="B272" t="s">
        <v>12</v>
      </c>
      <c r="C272">
        <v>14531</v>
      </c>
      <c r="D272" t="s">
        <v>13</v>
      </c>
      <c r="E272" t="s">
        <v>765</v>
      </c>
      <c r="F272" t="s">
        <v>766</v>
      </c>
      <c r="G272" t="s">
        <v>16</v>
      </c>
      <c r="H272">
        <v>520315</v>
      </c>
      <c r="I272" t="s">
        <v>47</v>
      </c>
      <c r="J272" t="s">
        <v>17</v>
      </c>
      <c r="K272">
        <v>16</v>
      </c>
      <c r="L272" t="s">
        <v>767</v>
      </c>
    </row>
    <row r="273" spans="1:12">
      <c r="A273" t="str">
        <f>HYPERLINK("https://genome.ucsc.edu/cgi-bin/hgTracks?db=hg38&amp;position=chr15%3A30613901-32154735","LINK")</f>
        <v>LINK</v>
      </c>
      <c r="B273" t="s">
        <v>12</v>
      </c>
      <c r="C273">
        <v>11928</v>
      </c>
      <c r="D273" t="s">
        <v>13</v>
      </c>
      <c r="E273" t="s">
        <v>768</v>
      </c>
      <c r="F273" t="s">
        <v>769</v>
      </c>
      <c r="G273" t="s">
        <v>16</v>
      </c>
      <c r="H273">
        <v>1540835</v>
      </c>
      <c r="I273" t="s">
        <v>47</v>
      </c>
      <c r="J273" t="s">
        <v>17</v>
      </c>
      <c r="K273">
        <v>10</v>
      </c>
      <c r="L273" t="s">
        <v>770</v>
      </c>
    </row>
    <row r="274" spans="1:12">
      <c r="A274" t="str">
        <f>HYPERLINK("https://genome.ucsc.edu/cgi-bin/hgTracks?db=hg38&amp;position=chr15%3A33829939-33854024","LINK")</f>
        <v>LINK</v>
      </c>
      <c r="B274" t="s">
        <v>19</v>
      </c>
      <c r="C274" t="s">
        <v>771</v>
      </c>
      <c r="D274" t="s">
        <v>13</v>
      </c>
      <c r="E274" t="s">
        <v>772</v>
      </c>
      <c r="F274" t="s">
        <v>773</v>
      </c>
      <c r="G274" t="s">
        <v>27</v>
      </c>
      <c r="H274">
        <v>24086</v>
      </c>
      <c r="J274" t="s">
        <v>17</v>
      </c>
      <c r="K274">
        <v>1</v>
      </c>
      <c r="L274" t="s">
        <v>774</v>
      </c>
    </row>
    <row r="275" spans="1:12">
      <c r="A275" t="str">
        <f>HYPERLINK("https://genome.ucsc.edu/cgi-bin/hgTracks?db=hg38&amp;position=chr15%3A53604701-53612476","LINK")</f>
        <v>LINK</v>
      </c>
      <c r="B275" t="s">
        <v>12</v>
      </c>
      <c r="C275">
        <v>14308</v>
      </c>
      <c r="D275" t="s">
        <v>13</v>
      </c>
      <c r="E275" t="s">
        <v>775</v>
      </c>
      <c r="F275" t="s">
        <v>776</v>
      </c>
      <c r="G275" t="s">
        <v>27</v>
      </c>
      <c r="H275">
        <v>7776</v>
      </c>
      <c r="J275" t="s">
        <v>17</v>
      </c>
      <c r="K275">
        <v>1</v>
      </c>
      <c r="L275" t="s">
        <v>777</v>
      </c>
    </row>
    <row r="276" spans="1:12">
      <c r="A276" t="str">
        <f>HYPERLINK("https://genome.ucsc.edu/cgi-bin/hgTracks?db=hg38&amp;position=chr15%3A53689101-53691900","LINK")</f>
        <v>LINK</v>
      </c>
      <c r="B276" t="s">
        <v>12</v>
      </c>
      <c r="C276">
        <v>13604</v>
      </c>
      <c r="D276" t="s">
        <v>13</v>
      </c>
      <c r="E276" t="s">
        <v>778</v>
      </c>
      <c r="F276" t="s">
        <v>779</v>
      </c>
      <c r="G276" t="s">
        <v>27</v>
      </c>
      <c r="H276">
        <v>2800</v>
      </c>
      <c r="J276" t="s">
        <v>31</v>
      </c>
      <c r="K276">
        <v>1</v>
      </c>
      <c r="L276" t="s">
        <v>777</v>
      </c>
    </row>
    <row r="277" spans="1:12">
      <c r="A277" t="str">
        <f>HYPERLINK("https://genome.ucsc.edu/cgi-bin/hgTracks?db=hg38&amp;position=chr15%3A68807301-73859200","LINK")</f>
        <v>LINK</v>
      </c>
      <c r="B277" t="s">
        <v>12</v>
      </c>
      <c r="C277">
        <v>11233</v>
      </c>
      <c r="D277" t="s">
        <v>13</v>
      </c>
      <c r="E277" t="s">
        <v>780</v>
      </c>
      <c r="F277" t="s">
        <v>781</v>
      </c>
      <c r="G277" t="s">
        <v>27</v>
      </c>
      <c r="H277">
        <v>5051900</v>
      </c>
      <c r="I277" t="s">
        <v>47</v>
      </c>
      <c r="J277" t="s">
        <v>17</v>
      </c>
      <c r="K277">
        <v>34</v>
      </c>
      <c r="L277" t="s">
        <v>782</v>
      </c>
    </row>
    <row r="278" spans="1:12">
      <c r="A278" t="str">
        <f>HYPERLINK("https://genome.ucsc.edu/cgi-bin/hgTracks?db=hg38&amp;position=chr15%3A74881560-74909392","LINK")</f>
        <v>LINK</v>
      </c>
      <c r="B278" t="s">
        <v>19</v>
      </c>
      <c r="C278" t="s">
        <v>783</v>
      </c>
      <c r="D278" t="s">
        <v>13</v>
      </c>
      <c r="E278" t="s">
        <v>784</v>
      </c>
      <c r="F278" t="s">
        <v>785</v>
      </c>
      <c r="G278" t="s">
        <v>16</v>
      </c>
      <c r="H278">
        <v>27833</v>
      </c>
      <c r="J278" t="s">
        <v>17</v>
      </c>
      <c r="K278">
        <v>2</v>
      </c>
      <c r="L278" t="s">
        <v>786</v>
      </c>
    </row>
    <row r="279" spans="1:12">
      <c r="A279" t="str">
        <f>HYPERLINK("https://genome.ucsc.edu/cgi-bin/hgTracks?db=hg38&amp;position=chr15%3A92940901-92945600","LINK")</f>
        <v>LINK</v>
      </c>
      <c r="B279" t="s">
        <v>12</v>
      </c>
      <c r="C279">
        <v>13314</v>
      </c>
      <c r="D279" t="s">
        <v>13</v>
      </c>
      <c r="E279" t="s">
        <v>787</v>
      </c>
      <c r="F279" t="s">
        <v>788</v>
      </c>
      <c r="G279" t="s">
        <v>27</v>
      </c>
      <c r="H279">
        <v>4700</v>
      </c>
      <c r="J279" t="s">
        <v>17</v>
      </c>
      <c r="K279">
        <v>1</v>
      </c>
      <c r="L279" t="s">
        <v>789</v>
      </c>
    </row>
    <row r="280" spans="1:12">
      <c r="A280" t="str">
        <f>HYPERLINK("https://genome.ucsc.edu/cgi-bin/hgTracks?db=hg38&amp;position=chr15%3A93345472-93448771","LINK")</f>
        <v>LINK</v>
      </c>
      <c r="B280" t="s">
        <v>19</v>
      </c>
      <c r="C280" t="s">
        <v>790</v>
      </c>
      <c r="D280" t="s">
        <v>13</v>
      </c>
      <c r="E280" t="s">
        <v>791</v>
      </c>
      <c r="F280" t="s">
        <v>792</v>
      </c>
      <c r="G280" t="s">
        <v>27</v>
      </c>
      <c r="H280">
        <v>103300</v>
      </c>
      <c r="J280" t="s">
        <v>28</v>
      </c>
      <c r="K280">
        <v>0</v>
      </c>
    </row>
    <row r="281" spans="1:12">
      <c r="A281" t="str">
        <f>HYPERLINK("https://genome.ucsc.edu/cgi-bin/hgTracks?db=hg38&amp;position=chr15%3A93755201-93797400","LINK")</f>
        <v>LINK</v>
      </c>
      <c r="B281" t="s">
        <v>12</v>
      </c>
      <c r="C281">
        <v>11042</v>
      </c>
      <c r="D281" t="s">
        <v>24</v>
      </c>
      <c r="E281" t="s">
        <v>793</v>
      </c>
      <c r="F281" t="s">
        <v>794</v>
      </c>
      <c r="G281" t="s">
        <v>27</v>
      </c>
      <c r="H281">
        <v>42200</v>
      </c>
      <c r="I281" t="s">
        <v>47</v>
      </c>
      <c r="J281" t="s">
        <v>28</v>
      </c>
      <c r="K281">
        <v>0</v>
      </c>
    </row>
    <row r="282" spans="1:12">
      <c r="A282" t="str">
        <f>HYPERLINK("https://genome.ucsc.edu/cgi-bin/hgTracks?db=hg38&amp;position=chr15%3A94193172-94206260","LINK")</f>
        <v>LINK</v>
      </c>
      <c r="B282" t="s">
        <v>19</v>
      </c>
      <c r="C282" t="s">
        <v>795</v>
      </c>
      <c r="D282" t="s">
        <v>13</v>
      </c>
      <c r="E282" t="s">
        <v>796</v>
      </c>
      <c r="F282" t="s">
        <v>797</v>
      </c>
      <c r="G282" t="s">
        <v>27</v>
      </c>
      <c r="H282">
        <v>13089</v>
      </c>
      <c r="J282" t="s">
        <v>28</v>
      </c>
      <c r="K282">
        <v>0</v>
      </c>
    </row>
    <row r="283" spans="1:12">
      <c r="A283" t="str">
        <f>HYPERLINK("https://genome.ucsc.edu/cgi-bin/hgTracks?db=hg38&amp;position=chr15%3A95927401-96080335","LINK")</f>
        <v>LINK</v>
      </c>
      <c r="B283" t="s">
        <v>12</v>
      </c>
      <c r="C283">
        <v>13465</v>
      </c>
      <c r="D283" t="s">
        <v>13</v>
      </c>
      <c r="E283" t="s">
        <v>798</v>
      </c>
      <c r="F283" t="s">
        <v>799</v>
      </c>
      <c r="G283" t="s">
        <v>16</v>
      </c>
      <c r="H283">
        <v>152935</v>
      </c>
      <c r="I283" t="s">
        <v>47</v>
      </c>
      <c r="J283" t="s">
        <v>28</v>
      </c>
      <c r="K283">
        <v>0</v>
      </c>
    </row>
    <row r="284" spans="1:12">
      <c r="A284" t="str">
        <f>HYPERLINK("https://genome.ucsc.edu/cgi-bin/hgTracks?db=hg38&amp;position=chr15%3A98936210-99462439","LINK")</f>
        <v>LINK</v>
      </c>
      <c r="B284" t="s">
        <v>12</v>
      </c>
      <c r="C284">
        <v>14443</v>
      </c>
      <c r="D284" t="s">
        <v>13</v>
      </c>
      <c r="E284" t="s">
        <v>800</v>
      </c>
      <c r="F284" t="s">
        <v>801</v>
      </c>
      <c r="G284" t="s">
        <v>16</v>
      </c>
      <c r="H284">
        <v>526230</v>
      </c>
      <c r="I284" t="s">
        <v>47</v>
      </c>
      <c r="J284" t="s">
        <v>17</v>
      </c>
      <c r="K284">
        <v>5</v>
      </c>
      <c r="L284" t="s">
        <v>802</v>
      </c>
    </row>
    <row r="285" spans="1:12">
      <c r="A285" t="str">
        <f>HYPERLINK("https://genome.ucsc.edu/cgi-bin/hgTracks?db=hg38&amp;position=chr16%3A32304-1264400","LINK")</f>
        <v>LINK</v>
      </c>
      <c r="B285" t="s">
        <v>12</v>
      </c>
      <c r="C285">
        <v>11435</v>
      </c>
      <c r="D285" t="s">
        <v>13</v>
      </c>
      <c r="E285" t="s">
        <v>803</v>
      </c>
      <c r="F285" t="s">
        <v>804</v>
      </c>
      <c r="G285" t="s">
        <v>27</v>
      </c>
      <c r="H285">
        <v>1232097</v>
      </c>
      <c r="I285" t="s">
        <v>47</v>
      </c>
      <c r="J285" t="s">
        <v>17</v>
      </c>
      <c r="K285">
        <v>55</v>
      </c>
      <c r="L285" t="s">
        <v>805</v>
      </c>
    </row>
    <row r="286" spans="1:12">
      <c r="A286" t="str">
        <f>HYPERLINK("https://genome.ucsc.edu/cgi-bin/hgTracks?db=hg38&amp;position=chr16%3A628401-654300","LINK")</f>
        <v>LINK</v>
      </c>
      <c r="B286" t="s">
        <v>19</v>
      </c>
      <c r="C286" t="s">
        <v>806</v>
      </c>
      <c r="D286" t="s">
        <v>13</v>
      </c>
      <c r="E286" t="s">
        <v>807</v>
      </c>
      <c r="F286" t="s">
        <v>808</v>
      </c>
      <c r="G286" t="s">
        <v>27</v>
      </c>
      <c r="H286">
        <v>25900</v>
      </c>
      <c r="J286" t="s">
        <v>17</v>
      </c>
      <c r="K286">
        <v>4</v>
      </c>
      <c r="L286" t="s">
        <v>809</v>
      </c>
    </row>
    <row r="287" spans="1:12">
      <c r="A287" t="str">
        <f>HYPERLINK("https://genome.ucsc.edu/cgi-bin/hgTracks?db=hg38&amp;position=chr16%3A2292001-2295900","LINK")</f>
        <v>LINK</v>
      </c>
      <c r="B287" t="s">
        <v>12</v>
      </c>
      <c r="C287">
        <v>14134</v>
      </c>
      <c r="D287" t="s">
        <v>13</v>
      </c>
      <c r="E287" t="s">
        <v>810</v>
      </c>
      <c r="F287" t="s">
        <v>811</v>
      </c>
      <c r="G287" t="s">
        <v>27</v>
      </c>
      <c r="H287">
        <v>3900</v>
      </c>
      <c r="J287" t="s">
        <v>17</v>
      </c>
      <c r="K287">
        <v>1</v>
      </c>
      <c r="L287" t="s">
        <v>812</v>
      </c>
    </row>
    <row r="288" spans="1:12">
      <c r="A288" t="str">
        <f>HYPERLINK("https://genome.ucsc.edu/cgi-bin/hgTracks?db=hg38&amp;position=chr16%3A3424701-3455500","LINK")</f>
        <v>LINK</v>
      </c>
      <c r="B288" t="s">
        <v>12</v>
      </c>
      <c r="C288">
        <v>12984</v>
      </c>
      <c r="D288" t="s">
        <v>13</v>
      </c>
      <c r="E288" t="s">
        <v>813</v>
      </c>
      <c r="F288" t="s">
        <v>814</v>
      </c>
      <c r="G288" t="s">
        <v>27</v>
      </c>
      <c r="H288">
        <v>30800</v>
      </c>
      <c r="I288" t="s">
        <v>47</v>
      </c>
      <c r="J288" t="s">
        <v>17</v>
      </c>
      <c r="K288">
        <v>2</v>
      </c>
      <c r="L288" t="s">
        <v>815</v>
      </c>
    </row>
    <row r="289" spans="1:12">
      <c r="A289" t="str">
        <f>HYPERLINK("https://genome.ucsc.edu/cgi-bin/hgTracks?db=hg38&amp;position=chr16%3A8715232-9208187","LINK")</f>
        <v>LINK</v>
      </c>
      <c r="B289" t="s">
        <v>12</v>
      </c>
      <c r="C289">
        <v>11551</v>
      </c>
      <c r="D289" t="s">
        <v>13</v>
      </c>
      <c r="E289" t="s">
        <v>816</v>
      </c>
      <c r="F289" t="s">
        <v>817</v>
      </c>
      <c r="G289" t="s">
        <v>16</v>
      </c>
      <c r="H289">
        <v>492956</v>
      </c>
      <c r="I289" t="s">
        <v>47</v>
      </c>
      <c r="J289" t="s">
        <v>17</v>
      </c>
      <c r="K289">
        <v>6</v>
      </c>
      <c r="L289" t="s">
        <v>818</v>
      </c>
    </row>
    <row r="290" spans="1:12">
      <c r="A290" t="str">
        <f>HYPERLINK("https://genome.ucsc.edu/cgi-bin/hgTracks?db=hg38&amp;position=chr16%3A8806101-9152412","LINK")</f>
        <v>LINK</v>
      </c>
      <c r="B290" t="s">
        <v>12</v>
      </c>
      <c r="C290">
        <v>11168</v>
      </c>
      <c r="D290" t="s">
        <v>13</v>
      </c>
      <c r="E290" t="s">
        <v>819</v>
      </c>
      <c r="F290" t="s">
        <v>820</v>
      </c>
      <c r="G290" t="s">
        <v>16</v>
      </c>
      <c r="H290">
        <v>346312</v>
      </c>
      <c r="I290" t="s">
        <v>47</v>
      </c>
      <c r="J290" t="s">
        <v>17</v>
      </c>
      <c r="K290">
        <v>4</v>
      </c>
      <c r="L290" t="s">
        <v>821</v>
      </c>
    </row>
    <row r="291" spans="1:12">
      <c r="A291" t="str">
        <f>HYPERLINK("https://genome.ucsc.edu/cgi-bin/hgTracks?db=hg38&amp;position=chr16%3A24714401-27418700","LINK")</f>
        <v>LINK</v>
      </c>
      <c r="B291" t="s">
        <v>12</v>
      </c>
      <c r="C291">
        <v>14638</v>
      </c>
      <c r="D291" t="s">
        <v>13</v>
      </c>
      <c r="E291" t="s">
        <v>822</v>
      </c>
      <c r="F291" t="s">
        <v>823</v>
      </c>
      <c r="G291" t="s">
        <v>16</v>
      </c>
      <c r="H291">
        <v>1168104</v>
      </c>
      <c r="I291" t="s">
        <v>47</v>
      </c>
      <c r="J291" t="s">
        <v>17</v>
      </c>
      <c r="K291">
        <v>12</v>
      </c>
      <c r="L291" t="s">
        <v>824</v>
      </c>
    </row>
    <row r="292" spans="1:12">
      <c r="A292" t="str">
        <f>HYPERLINK("https://genome.ucsc.edu/cgi-bin/hgTracks?db=hg38&amp;position=chr16%3A28743701-29052769","LINK")</f>
        <v>LINK</v>
      </c>
      <c r="B292" t="s">
        <v>12</v>
      </c>
      <c r="C292">
        <v>13416</v>
      </c>
      <c r="D292" t="s">
        <v>13</v>
      </c>
      <c r="E292" t="s">
        <v>825</v>
      </c>
      <c r="F292" t="s">
        <v>826</v>
      </c>
      <c r="G292" t="s">
        <v>27</v>
      </c>
      <c r="H292">
        <v>309069</v>
      </c>
      <c r="I292" t="s">
        <v>47</v>
      </c>
      <c r="J292" t="s">
        <v>17</v>
      </c>
      <c r="K292">
        <v>10</v>
      </c>
      <c r="L292" t="s">
        <v>827</v>
      </c>
    </row>
    <row r="293" spans="1:12">
      <c r="A293" t="str">
        <f>HYPERLINK("https://genome.ucsc.edu/cgi-bin/hgTracks?db=hg38&amp;position=chr16%3A29523777-30189981","LINK")</f>
        <v>LINK</v>
      </c>
      <c r="B293" t="s">
        <v>12</v>
      </c>
      <c r="C293">
        <v>12435</v>
      </c>
      <c r="D293" t="s">
        <v>13</v>
      </c>
      <c r="E293" t="s">
        <v>828</v>
      </c>
      <c r="F293" t="s">
        <v>829</v>
      </c>
      <c r="G293" t="s">
        <v>16</v>
      </c>
      <c r="H293">
        <v>666205</v>
      </c>
      <c r="I293" t="s">
        <v>47</v>
      </c>
      <c r="J293" t="s">
        <v>17</v>
      </c>
      <c r="K293">
        <v>28</v>
      </c>
      <c r="L293" t="s">
        <v>830</v>
      </c>
    </row>
    <row r="294" spans="1:12">
      <c r="A294" t="str">
        <f>HYPERLINK("https://genome.ucsc.edu/cgi-bin/hgTracks?db=hg38&amp;position=chr16%3A29532431-30188900","LINK")</f>
        <v>LINK</v>
      </c>
      <c r="B294" t="s">
        <v>12</v>
      </c>
      <c r="C294">
        <v>12100</v>
      </c>
      <c r="D294" t="s">
        <v>13</v>
      </c>
      <c r="E294" t="s">
        <v>623</v>
      </c>
      <c r="F294" t="s">
        <v>831</v>
      </c>
      <c r="G294" t="s">
        <v>27</v>
      </c>
      <c r="H294">
        <v>656470</v>
      </c>
      <c r="I294" t="s">
        <v>47</v>
      </c>
      <c r="J294" t="s">
        <v>17</v>
      </c>
      <c r="K294">
        <v>28</v>
      </c>
      <c r="L294" t="s">
        <v>830</v>
      </c>
    </row>
    <row r="295" spans="1:12">
      <c r="A295" t="str">
        <f>HYPERLINK("https://genome.ucsc.edu/cgi-bin/hgTracks?db=hg38&amp;position=chr16%3A29536287-30189981","LINK")</f>
        <v>LINK</v>
      </c>
      <c r="B295" t="s">
        <v>12</v>
      </c>
      <c r="C295">
        <v>13335</v>
      </c>
      <c r="D295" t="s">
        <v>13</v>
      </c>
      <c r="E295" t="s">
        <v>832</v>
      </c>
      <c r="F295" t="s">
        <v>833</v>
      </c>
      <c r="G295" t="s">
        <v>16</v>
      </c>
      <c r="H295">
        <v>653695</v>
      </c>
      <c r="I295" t="s">
        <v>47</v>
      </c>
      <c r="J295" t="s">
        <v>17</v>
      </c>
      <c r="K295">
        <v>28</v>
      </c>
      <c r="L295" t="s">
        <v>830</v>
      </c>
    </row>
    <row r="296" spans="1:12">
      <c r="A296" t="str">
        <f>HYPERLINK("https://genome.ucsc.edu/cgi-bin/hgTracks?db=hg38&amp;position=chr16%3A29536287-30190504","LINK")</f>
        <v>LINK</v>
      </c>
      <c r="B296" t="s">
        <v>12</v>
      </c>
      <c r="C296">
        <v>14023</v>
      </c>
      <c r="D296" t="s">
        <v>13</v>
      </c>
      <c r="E296" t="s">
        <v>834</v>
      </c>
      <c r="F296" t="s">
        <v>835</v>
      </c>
      <c r="G296" t="s">
        <v>16</v>
      </c>
      <c r="H296">
        <v>654218</v>
      </c>
      <c r="I296" t="s">
        <v>47</v>
      </c>
      <c r="J296" t="s">
        <v>17</v>
      </c>
      <c r="K296">
        <v>28</v>
      </c>
      <c r="L296" t="s">
        <v>830</v>
      </c>
    </row>
    <row r="297" spans="1:12">
      <c r="A297" t="str">
        <f>HYPERLINK("https://genome.ucsc.edu/cgi-bin/hgTracks?db=hg38&amp;position=chr16%3A29545142-30188900","LINK")</f>
        <v>LINK</v>
      </c>
      <c r="B297" t="s">
        <v>12</v>
      </c>
      <c r="C297">
        <v>12451</v>
      </c>
      <c r="D297" t="s">
        <v>13</v>
      </c>
      <c r="E297" t="s">
        <v>836</v>
      </c>
      <c r="F297" t="s">
        <v>837</v>
      </c>
      <c r="G297" t="s">
        <v>27</v>
      </c>
      <c r="H297">
        <v>643759</v>
      </c>
      <c r="I297" t="s">
        <v>47</v>
      </c>
      <c r="J297" t="s">
        <v>17</v>
      </c>
      <c r="K297">
        <v>28</v>
      </c>
      <c r="L297" t="s">
        <v>830</v>
      </c>
    </row>
    <row r="298" spans="1:12">
      <c r="A298" t="str">
        <f>HYPERLINK("https://genome.ucsc.edu/cgi-bin/hgTracks?db=hg38&amp;position=chr16%3A29545142-30189981","LINK")</f>
        <v>LINK</v>
      </c>
      <c r="B298" t="s">
        <v>12</v>
      </c>
      <c r="C298">
        <v>11433</v>
      </c>
      <c r="D298" t="s">
        <v>13</v>
      </c>
      <c r="E298" t="s">
        <v>838</v>
      </c>
      <c r="F298" t="s">
        <v>839</v>
      </c>
      <c r="G298" t="s">
        <v>27</v>
      </c>
      <c r="H298">
        <v>644840</v>
      </c>
      <c r="I298" t="s">
        <v>47</v>
      </c>
      <c r="J298" t="s">
        <v>17</v>
      </c>
      <c r="K298">
        <v>28</v>
      </c>
      <c r="L298" t="s">
        <v>830</v>
      </c>
    </row>
    <row r="299" spans="1:12">
      <c r="A299" t="str">
        <f>HYPERLINK("https://genome.ucsc.edu/cgi-bin/hgTracks?db=hg38&amp;position=chr16%3A29545142-30189981","LINK")</f>
        <v>LINK</v>
      </c>
      <c r="B299" t="s">
        <v>12</v>
      </c>
      <c r="C299">
        <v>12308</v>
      </c>
      <c r="D299" t="s">
        <v>13</v>
      </c>
      <c r="E299" t="s">
        <v>840</v>
      </c>
      <c r="F299" t="s">
        <v>839</v>
      </c>
      <c r="G299" t="s">
        <v>27</v>
      </c>
      <c r="H299">
        <v>644840</v>
      </c>
      <c r="I299" t="s">
        <v>47</v>
      </c>
      <c r="J299" t="s">
        <v>17</v>
      </c>
      <c r="K299">
        <v>28</v>
      </c>
      <c r="L299" t="s">
        <v>830</v>
      </c>
    </row>
    <row r="300" spans="1:12">
      <c r="A300" t="str">
        <f>HYPERLINK("https://genome.ucsc.edu/cgi-bin/hgTracks?db=hg38&amp;position=chr16%3A29545142-30190504","LINK")</f>
        <v>LINK</v>
      </c>
      <c r="B300" t="s">
        <v>12</v>
      </c>
      <c r="C300">
        <v>11090</v>
      </c>
      <c r="D300" t="s">
        <v>13</v>
      </c>
      <c r="E300" t="s">
        <v>841</v>
      </c>
      <c r="F300" t="s">
        <v>842</v>
      </c>
      <c r="G300" t="s">
        <v>27</v>
      </c>
      <c r="H300">
        <v>645363</v>
      </c>
      <c r="I300" t="s">
        <v>47</v>
      </c>
      <c r="J300" t="s">
        <v>17</v>
      </c>
      <c r="K300">
        <v>28</v>
      </c>
      <c r="L300" t="s">
        <v>830</v>
      </c>
    </row>
    <row r="301" spans="1:12">
      <c r="A301" t="str">
        <f>HYPERLINK("https://genome.ucsc.edu/cgi-bin/hgTracks?db=hg38&amp;position=chr16%3A29545142-30191700","LINK")</f>
        <v>LINK</v>
      </c>
      <c r="B301" t="s">
        <v>12</v>
      </c>
      <c r="C301">
        <v>12647</v>
      </c>
      <c r="D301" t="s">
        <v>13</v>
      </c>
      <c r="E301" t="s">
        <v>843</v>
      </c>
      <c r="F301" t="s">
        <v>844</v>
      </c>
      <c r="G301" t="s">
        <v>16</v>
      </c>
      <c r="H301">
        <v>646559</v>
      </c>
      <c r="I301" t="s">
        <v>47</v>
      </c>
      <c r="J301" t="s">
        <v>17</v>
      </c>
      <c r="K301">
        <v>28</v>
      </c>
      <c r="L301" t="s">
        <v>830</v>
      </c>
    </row>
    <row r="302" spans="1:12">
      <c r="A302" t="str">
        <f>HYPERLINK("https://genome.ucsc.edu/cgi-bin/hgTracks?db=hg38&amp;position=chr16%3A29547579-30188800","LINK")</f>
        <v>LINK</v>
      </c>
      <c r="B302" t="s">
        <v>12</v>
      </c>
      <c r="C302">
        <v>11540</v>
      </c>
      <c r="D302" t="s">
        <v>13</v>
      </c>
      <c r="E302" t="s">
        <v>845</v>
      </c>
      <c r="F302" t="s">
        <v>846</v>
      </c>
      <c r="G302" t="s">
        <v>27</v>
      </c>
      <c r="H302">
        <v>641222</v>
      </c>
      <c r="I302" t="s">
        <v>47</v>
      </c>
      <c r="J302" t="s">
        <v>17</v>
      </c>
      <c r="K302">
        <v>28</v>
      </c>
      <c r="L302" t="s">
        <v>830</v>
      </c>
    </row>
    <row r="303" spans="1:12">
      <c r="A303" t="str">
        <f>HYPERLINK("https://genome.ucsc.edu/cgi-bin/hgTracks?db=hg38&amp;position=chr16%3A51934201-51943700","LINK")</f>
        <v>LINK</v>
      </c>
      <c r="B303" t="s">
        <v>12</v>
      </c>
      <c r="C303">
        <v>12643</v>
      </c>
      <c r="D303" t="s">
        <v>24</v>
      </c>
      <c r="E303" t="s">
        <v>847</v>
      </c>
      <c r="F303" t="s">
        <v>848</v>
      </c>
      <c r="G303" t="s">
        <v>27</v>
      </c>
      <c r="H303">
        <v>9500</v>
      </c>
      <c r="J303" t="s">
        <v>28</v>
      </c>
      <c r="K303">
        <v>0</v>
      </c>
    </row>
    <row r="304" spans="1:12">
      <c r="A304" t="str">
        <f>HYPERLINK("https://genome.ucsc.edu/cgi-bin/hgTracks?db=hg38&amp;position=chr16%3A61786101-61802698","LINK")</f>
        <v>LINK</v>
      </c>
      <c r="B304" t="s">
        <v>12</v>
      </c>
      <c r="C304">
        <v>11809</v>
      </c>
      <c r="D304" t="s">
        <v>24</v>
      </c>
      <c r="E304" t="s">
        <v>849</v>
      </c>
      <c r="F304" t="s">
        <v>850</v>
      </c>
      <c r="G304" t="s">
        <v>16</v>
      </c>
      <c r="H304">
        <v>16598</v>
      </c>
      <c r="J304" t="s">
        <v>17</v>
      </c>
      <c r="K304">
        <v>1</v>
      </c>
      <c r="L304" t="s">
        <v>851</v>
      </c>
    </row>
    <row r="305" spans="1:12">
      <c r="A305" t="str">
        <f>HYPERLINK("https://genome.ucsc.edu/cgi-bin/hgTracks?db=hg38&amp;position=chr16%3A76212301-76482200","LINK")</f>
        <v>LINK</v>
      </c>
      <c r="B305" t="s">
        <v>12</v>
      </c>
      <c r="C305">
        <v>13815</v>
      </c>
      <c r="D305" t="s">
        <v>13</v>
      </c>
      <c r="E305" t="s">
        <v>852</v>
      </c>
      <c r="F305" t="s">
        <v>853</v>
      </c>
      <c r="G305" t="s">
        <v>27</v>
      </c>
      <c r="H305">
        <v>269900</v>
      </c>
      <c r="I305" t="s">
        <v>47</v>
      </c>
      <c r="J305" t="s">
        <v>17</v>
      </c>
      <c r="K305">
        <v>1</v>
      </c>
      <c r="L305" t="s">
        <v>854</v>
      </c>
    </row>
    <row r="306" spans="1:12">
      <c r="A306" t="str">
        <f>HYPERLINK("https://genome.ucsc.edu/cgi-bin/hgTracks?db=hg38&amp;position=chr16%3A77909701-77998815","LINK")</f>
        <v>LINK</v>
      </c>
      <c r="B306" t="s">
        <v>12</v>
      </c>
      <c r="C306">
        <v>12383</v>
      </c>
      <c r="D306" t="s">
        <v>13</v>
      </c>
      <c r="E306" t="s">
        <v>855</v>
      </c>
      <c r="F306" t="s">
        <v>856</v>
      </c>
      <c r="G306" t="s">
        <v>27</v>
      </c>
      <c r="H306">
        <v>89115</v>
      </c>
      <c r="I306" t="s">
        <v>47</v>
      </c>
      <c r="J306" t="s">
        <v>17</v>
      </c>
      <c r="K306">
        <v>1</v>
      </c>
      <c r="L306" t="s">
        <v>857</v>
      </c>
    </row>
    <row r="307" spans="1:12">
      <c r="A307" t="str">
        <f>HYPERLINK("https://genome.ucsc.edu/cgi-bin/hgTracks?db=hg38&amp;position=chr16%3A81031601-81210700","LINK")</f>
        <v>LINK</v>
      </c>
      <c r="B307" t="s">
        <v>12</v>
      </c>
      <c r="C307">
        <v>13993</v>
      </c>
      <c r="D307" t="s">
        <v>13</v>
      </c>
      <c r="E307" t="s">
        <v>858</v>
      </c>
      <c r="F307" t="s">
        <v>859</v>
      </c>
      <c r="G307" t="s">
        <v>27</v>
      </c>
      <c r="H307">
        <v>179100</v>
      </c>
      <c r="I307" t="s">
        <v>47</v>
      </c>
      <c r="J307" t="s">
        <v>17</v>
      </c>
      <c r="K307">
        <v>5</v>
      </c>
      <c r="L307" t="s">
        <v>860</v>
      </c>
    </row>
    <row r="308" spans="1:12">
      <c r="A308" t="str">
        <f>HYPERLINK("https://genome.ucsc.edu/cgi-bin/hgTracks?db=hg38&amp;position=chr16%3A81144501-86159600","LINK")</f>
        <v>LINK</v>
      </c>
      <c r="B308" t="s">
        <v>12</v>
      </c>
      <c r="C308">
        <v>11327</v>
      </c>
      <c r="D308" t="s">
        <v>13</v>
      </c>
      <c r="E308" t="s">
        <v>861</v>
      </c>
      <c r="F308" t="s">
        <v>862</v>
      </c>
      <c r="G308" t="s">
        <v>27</v>
      </c>
      <c r="H308">
        <v>5015100</v>
      </c>
      <c r="I308" t="s">
        <v>47</v>
      </c>
      <c r="J308" t="s">
        <v>17</v>
      </c>
      <c r="K308">
        <v>36</v>
      </c>
      <c r="L308" t="s">
        <v>863</v>
      </c>
    </row>
    <row r="309" spans="1:12">
      <c r="A309" t="str">
        <f>HYPERLINK("https://genome.ucsc.edu/cgi-bin/hgTracks?db=hg38&amp;position=chr16%3A83127201-83203200","LINK")</f>
        <v>LINK</v>
      </c>
      <c r="B309" t="s">
        <v>12</v>
      </c>
      <c r="C309">
        <v>14475</v>
      </c>
      <c r="D309" t="s">
        <v>13</v>
      </c>
      <c r="E309" t="s">
        <v>864</v>
      </c>
      <c r="F309" t="s">
        <v>865</v>
      </c>
      <c r="G309" t="s">
        <v>27</v>
      </c>
      <c r="H309">
        <v>76000</v>
      </c>
      <c r="I309" t="s">
        <v>47</v>
      </c>
      <c r="J309" t="s">
        <v>17</v>
      </c>
      <c r="K309">
        <v>1</v>
      </c>
      <c r="L309" t="s">
        <v>866</v>
      </c>
    </row>
    <row r="310" spans="1:12">
      <c r="A310" t="str">
        <f>HYPERLINK("https://genome.ucsc.edu/cgi-bin/hgTracks?db=hg38&amp;position=chr16%3A83921996-84092002","LINK")</f>
        <v>LINK</v>
      </c>
      <c r="B310" t="s">
        <v>19</v>
      </c>
      <c r="C310" t="s">
        <v>867</v>
      </c>
      <c r="D310" t="s">
        <v>13</v>
      </c>
      <c r="E310" t="s">
        <v>868</v>
      </c>
      <c r="F310" t="s">
        <v>869</v>
      </c>
      <c r="G310" t="s">
        <v>27</v>
      </c>
      <c r="H310">
        <v>170007</v>
      </c>
      <c r="J310" t="s">
        <v>17</v>
      </c>
      <c r="K310">
        <v>4</v>
      </c>
      <c r="L310" t="s">
        <v>870</v>
      </c>
    </row>
    <row r="311" spans="1:12">
      <c r="A311" t="str">
        <f>HYPERLINK("https://genome.ucsc.edu/cgi-bin/hgTracks?db=hg38&amp;position=chr16%3A84203001-84205400","LINK")</f>
        <v>LINK</v>
      </c>
      <c r="B311" t="s">
        <v>12</v>
      </c>
      <c r="C311">
        <v>12613</v>
      </c>
      <c r="D311" t="s">
        <v>24</v>
      </c>
      <c r="E311" t="s">
        <v>871</v>
      </c>
      <c r="F311" t="s">
        <v>872</v>
      </c>
      <c r="G311" t="s">
        <v>27</v>
      </c>
      <c r="H311">
        <v>2400</v>
      </c>
      <c r="J311" t="s">
        <v>28</v>
      </c>
      <c r="K311">
        <v>0</v>
      </c>
    </row>
    <row r="312" spans="1:12">
      <c r="A312" t="str">
        <f>HYPERLINK("https://genome.ucsc.edu/cgi-bin/hgTracks?db=hg38&amp;position=chr16%3A84413362-84495119","LINK")</f>
        <v>LINK</v>
      </c>
      <c r="B312" t="s">
        <v>12</v>
      </c>
      <c r="C312">
        <v>13874</v>
      </c>
      <c r="D312" t="s">
        <v>24</v>
      </c>
      <c r="E312" t="s">
        <v>1078</v>
      </c>
      <c r="F312" t="s">
        <v>1079</v>
      </c>
      <c r="G312" t="s">
        <v>27</v>
      </c>
      <c r="H312">
        <v>81758</v>
      </c>
      <c r="I312" t="s">
        <v>47</v>
      </c>
      <c r="J312" t="s">
        <v>17</v>
      </c>
      <c r="K312">
        <v>2</v>
      </c>
      <c r="L312" t="s">
        <v>1080</v>
      </c>
    </row>
    <row r="313" spans="1:12">
      <c r="A313" t="str">
        <f>HYPERLINK("https://genome.ucsc.edu/cgi-bin/hgTracks?db=hg38&amp;position=chr16%3A89740401-89753952","LINK")</f>
        <v>LINK</v>
      </c>
      <c r="B313" t="s">
        <v>12</v>
      </c>
      <c r="C313">
        <v>14412</v>
      </c>
      <c r="D313" t="s">
        <v>24</v>
      </c>
      <c r="E313" t="s">
        <v>873</v>
      </c>
      <c r="F313" t="s">
        <v>874</v>
      </c>
      <c r="G313" t="s">
        <v>16</v>
      </c>
      <c r="H313">
        <v>13552</v>
      </c>
      <c r="I313" t="s">
        <v>47</v>
      </c>
      <c r="J313" t="s">
        <v>17</v>
      </c>
      <c r="K313">
        <v>1</v>
      </c>
      <c r="L313" t="s">
        <v>875</v>
      </c>
    </row>
    <row r="314" spans="1:12">
      <c r="A314" t="str">
        <f>HYPERLINK("https://genome.ucsc.edu/cgi-bin/hgTracks?db=hg38&amp;position=chr17%3A1064004-1709900","LINK")</f>
        <v>LINK</v>
      </c>
      <c r="B314" t="s">
        <v>12</v>
      </c>
      <c r="C314">
        <v>14226</v>
      </c>
      <c r="D314" t="s">
        <v>13</v>
      </c>
      <c r="E314" t="s">
        <v>876</v>
      </c>
      <c r="F314" t="s">
        <v>877</v>
      </c>
      <c r="G314" t="s">
        <v>16</v>
      </c>
      <c r="H314">
        <v>645897</v>
      </c>
      <c r="I314" t="s">
        <v>47</v>
      </c>
      <c r="J314" t="s">
        <v>17</v>
      </c>
      <c r="K314">
        <v>13</v>
      </c>
      <c r="L314" t="s">
        <v>878</v>
      </c>
    </row>
    <row r="315" spans="1:12">
      <c r="A315" t="str">
        <f>HYPERLINK("https://genome.ucsc.edu/cgi-bin/hgTracks?db=hg38&amp;position=chr17%3A1612601-1620251","LINK")</f>
        <v>LINK</v>
      </c>
      <c r="B315" t="s">
        <v>12</v>
      </c>
      <c r="C315">
        <v>12243</v>
      </c>
      <c r="D315" t="s">
        <v>13</v>
      </c>
      <c r="E315" t="s">
        <v>879</v>
      </c>
      <c r="F315" t="s">
        <v>880</v>
      </c>
      <c r="G315" t="s">
        <v>27</v>
      </c>
      <c r="H315">
        <v>7651</v>
      </c>
      <c r="J315" t="s">
        <v>17</v>
      </c>
      <c r="K315">
        <v>1</v>
      </c>
      <c r="L315" t="s">
        <v>881</v>
      </c>
    </row>
    <row r="316" spans="1:12">
      <c r="A316" t="str">
        <f>HYPERLINK("https://genome.ucsc.edu/cgi-bin/hgTracks?db=hg38&amp;position=chr17%3A14185901-15582900","LINK")</f>
        <v>LINK</v>
      </c>
      <c r="B316" t="s">
        <v>12</v>
      </c>
      <c r="C316">
        <v>13555</v>
      </c>
      <c r="D316" t="s">
        <v>13</v>
      </c>
      <c r="E316" t="s">
        <v>882</v>
      </c>
      <c r="F316" t="s">
        <v>883</v>
      </c>
      <c r="G316" t="s">
        <v>27</v>
      </c>
      <c r="H316">
        <v>1397000</v>
      </c>
      <c r="I316" t="s">
        <v>47</v>
      </c>
      <c r="J316" t="s">
        <v>17</v>
      </c>
      <c r="K316">
        <v>9</v>
      </c>
      <c r="L316" t="s">
        <v>884</v>
      </c>
    </row>
    <row r="317" spans="1:12">
      <c r="A317" t="str">
        <f>HYPERLINK("https://genome.ucsc.edu/cgi-bin/hgTracks?db=hg38&amp;position=chr17%3A15964201-18070300","LINK")</f>
        <v>LINK</v>
      </c>
      <c r="B317" t="s">
        <v>12</v>
      </c>
      <c r="C317">
        <v>13561</v>
      </c>
      <c r="D317" t="s">
        <v>13</v>
      </c>
      <c r="E317" t="s">
        <v>885</v>
      </c>
      <c r="F317" t="s">
        <v>886</v>
      </c>
      <c r="G317" t="s">
        <v>16</v>
      </c>
      <c r="H317">
        <v>2106100</v>
      </c>
      <c r="I317" t="s">
        <v>47</v>
      </c>
      <c r="J317" t="s">
        <v>17</v>
      </c>
      <c r="K317">
        <v>28</v>
      </c>
      <c r="L317" t="s">
        <v>887</v>
      </c>
    </row>
    <row r="318" spans="1:12">
      <c r="A318" t="str">
        <f>HYPERLINK("https://genome.ucsc.edu/cgi-bin/hgTracks?db=hg38&amp;position=chr17%3A28942264-28947657","LINK")</f>
        <v>LINK</v>
      </c>
      <c r="B318" t="s">
        <v>19</v>
      </c>
      <c r="C318" t="s">
        <v>888</v>
      </c>
      <c r="D318" t="s">
        <v>13</v>
      </c>
      <c r="E318" t="s">
        <v>889</v>
      </c>
      <c r="F318" t="s">
        <v>890</v>
      </c>
      <c r="G318" t="s">
        <v>27</v>
      </c>
      <c r="H318">
        <v>5394</v>
      </c>
      <c r="J318" t="s">
        <v>31</v>
      </c>
      <c r="K318">
        <v>1</v>
      </c>
      <c r="L318" t="s">
        <v>891</v>
      </c>
    </row>
    <row r="319" spans="1:12">
      <c r="A319" t="str">
        <f>HYPERLINK("https://genome.ucsc.edu/cgi-bin/hgTracks?db=hg38&amp;position=chr17%3A29677780-29689920","LINK")</f>
        <v>LINK</v>
      </c>
      <c r="B319" t="s">
        <v>12</v>
      </c>
      <c r="C319">
        <v>13133</v>
      </c>
      <c r="D319" t="s">
        <v>13</v>
      </c>
      <c r="E319" t="s">
        <v>892</v>
      </c>
      <c r="F319" t="s">
        <v>893</v>
      </c>
      <c r="G319" t="s">
        <v>27</v>
      </c>
      <c r="H319">
        <v>12141</v>
      </c>
      <c r="J319" t="s">
        <v>17</v>
      </c>
      <c r="K319">
        <v>1</v>
      </c>
      <c r="L319" t="s">
        <v>894</v>
      </c>
    </row>
    <row r="320" spans="1:12">
      <c r="A320" t="str">
        <f>HYPERLINK("https://genome.ucsc.edu/cgi-bin/hgTracks?db=hg38&amp;position=chr17%3A30621301-30873900","LINK")</f>
        <v>LINK</v>
      </c>
      <c r="B320" t="s">
        <v>12</v>
      </c>
      <c r="C320">
        <v>14459</v>
      </c>
      <c r="D320" t="s">
        <v>13</v>
      </c>
      <c r="E320" t="s">
        <v>895</v>
      </c>
      <c r="F320" t="s">
        <v>896</v>
      </c>
      <c r="G320" t="s">
        <v>16</v>
      </c>
      <c r="H320">
        <v>252600</v>
      </c>
      <c r="I320" t="s">
        <v>47</v>
      </c>
      <c r="J320" t="s">
        <v>17</v>
      </c>
      <c r="K320">
        <v>2</v>
      </c>
      <c r="L320" t="s">
        <v>897</v>
      </c>
    </row>
    <row r="321" spans="1:12">
      <c r="A321" t="str">
        <f>HYPERLINK("https://genome.ucsc.edu/cgi-bin/hgTracks?db=hg38&amp;position=chr17%3A36375801-37905300","LINK")</f>
        <v>LINK</v>
      </c>
      <c r="B321" t="s">
        <v>12</v>
      </c>
      <c r="C321">
        <v>11353</v>
      </c>
      <c r="D321" t="s">
        <v>13</v>
      </c>
      <c r="E321" t="s">
        <v>898</v>
      </c>
      <c r="F321" t="s">
        <v>899</v>
      </c>
      <c r="G321" t="s">
        <v>27</v>
      </c>
      <c r="H321">
        <v>1529500</v>
      </c>
      <c r="I321" t="s">
        <v>47</v>
      </c>
      <c r="J321" t="s">
        <v>17</v>
      </c>
      <c r="K321">
        <v>22</v>
      </c>
      <c r="L321" t="s">
        <v>900</v>
      </c>
    </row>
    <row r="322" spans="1:12">
      <c r="A322" t="str">
        <f>HYPERLINK("https://genome.ucsc.edu/cgi-bin/hgTracks?db=hg38&amp;position=chr17%3A36441101-37900227","LINK")</f>
        <v>LINK</v>
      </c>
      <c r="B322" t="s">
        <v>12</v>
      </c>
      <c r="C322">
        <v>14643</v>
      </c>
      <c r="D322" t="s">
        <v>13</v>
      </c>
      <c r="E322" t="s">
        <v>901</v>
      </c>
      <c r="F322" t="s">
        <v>902</v>
      </c>
      <c r="G322" t="s">
        <v>27</v>
      </c>
      <c r="H322">
        <v>1459127</v>
      </c>
      <c r="I322" t="s">
        <v>47</v>
      </c>
      <c r="J322" t="s">
        <v>17</v>
      </c>
      <c r="K322">
        <v>20</v>
      </c>
      <c r="L322" t="s">
        <v>903</v>
      </c>
    </row>
    <row r="323" spans="1:12">
      <c r="A323" t="str">
        <f>HYPERLINK("https://genome.ucsc.edu/cgi-bin/hgTracks?db=hg38&amp;position=chr17%3A41725949-43439532","LINK")</f>
        <v>LINK</v>
      </c>
      <c r="B323" t="s">
        <v>19</v>
      </c>
      <c r="C323" t="s">
        <v>904</v>
      </c>
      <c r="D323" t="s">
        <v>13</v>
      </c>
      <c r="E323" t="s">
        <v>905</v>
      </c>
      <c r="F323" t="s">
        <v>906</v>
      </c>
      <c r="G323" t="s">
        <v>16</v>
      </c>
      <c r="H323">
        <v>1634700</v>
      </c>
      <c r="I323" t="s">
        <v>191</v>
      </c>
      <c r="J323" t="s">
        <v>17</v>
      </c>
      <c r="K323">
        <v>61</v>
      </c>
      <c r="L323" t="s">
        <v>907</v>
      </c>
    </row>
    <row r="324" spans="1:12">
      <c r="A324" t="str">
        <f>HYPERLINK("https://genome.ucsc.edu/cgi-bin/hgTracks?db=hg38&amp;position=chr17%3A43121544-43128023","LINK")</f>
        <v>LINK</v>
      </c>
      <c r="B324" t="s">
        <v>12</v>
      </c>
      <c r="C324">
        <v>12221</v>
      </c>
      <c r="D324" t="s">
        <v>13</v>
      </c>
      <c r="E324" t="s">
        <v>908</v>
      </c>
      <c r="F324" t="s">
        <v>909</v>
      </c>
      <c r="G324" t="s">
        <v>16</v>
      </c>
      <c r="H324">
        <v>6480</v>
      </c>
      <c r="J324" t="s">
        <v>17</v>
      </c>
      <c r="K324">
        <v>1</v>
      </c>
      <c r="L324" t="s">
        <v>910</v>
      </c>
    </row>
    <row r="325" spans="1:12">
      <c r="A325" t="str">
        <f>HYPERLINK("https://genome.ucsc.edu/cgi-bin/hgTracks?db=hg38&amp;position=chr17%3A43121544-43128023","LINK")</f>
        <v>LINK</v>
      </c>
      <c r="B325" t="s">
        <v>12</v>
      </c>
      <c r="C325">
        <v>12221</v>
      </c>
      <c r="D325" t="s">
        <v>24</v>
      </c>
      <c r="E325" t="s">
        <v>911</v>
      </c>
      <c r="F325" t="s">
        <v>909</v>
      </c>
      <c r="G325" t="s">
        <v>16</v>
      </c>
      <c r="H325">
        <v>6480</v>
      </c>
      <c r="J325" t="s">
        <v>17</v>
      </c>
      <c r="K325">
        <v>1</v>
      </c>
      <c r="L325" t="s">
        <v>910</v>
      </c>
    </row>
    <row r="326" spans="1:12">
      <c r="A326" t="str">
        <f>HYPERLINK("https://genome.ucsc.edu/cgi-bin/hgTracks?db=hg38&amp;position=chr17%3A46703246-47019504","LINK")</f>
        <v>LINK</v>
      </c>
      <c r="B326" t="s">
        <v>12</v>
      </c>
      <c r="C326">
        <v>11982</v>
      </c>
      <c r="D326" t="s">
        <v>13</v>
      </c>
      <c r="E326" t="s">
        <v>912</v>
      </c>
      <c r="F326" t="s">
        <v>913</v>
      </c>
      <c r="G326" t="s">
        <v>16</v>
      </c>
      <c r="H326">
        <v>316259</v>
      </c>
      <c r="I326" t="s">
        <v>47</v>
      </c>
      <c r="J326" t="s">
        <v>17</v>
      </c>
      <c r="K326">
        <v>5</v>
      </c>
      <c r="L326" t="s">
        <v>914</v>
      </c>
    </row>
    <row r="327" spans="1:12">
      <c r="A327" t="str">
        <f>HYPERLINK("https://genome.ucsc.edu/cgi-bin/hgTracks?db=hg38&amp;position=chr17%3A60013101-62264865","LINK")</f>
        <v>LINK</v>
      </c>
      <c r="B327" t="s">
        <v>12</v>
      </c>
      <c r="C327">
        <v>12117</v>
      </c>
      <c r="D327" t="s">
        <v>24</v>
      </c>
      <c r="E327" t="s">
        <v>915</v>
      </c>
      <c r="F327" t="s">
        <v>916</v>
      </c>
      <c r="G327" t="s">
        <v>16</v>
      </c>
      <c r="H327">
        <v>2251765</v>
      </c>
      <c r="I327" t="s">
        <v>47</v>
      </c>
      <c r="J327" t="s">
        <v>17</v>
      </c>
      <c r="K327">
        <v>14</v>
      </c>
      <c r="L327" t="s">
        <v>917</v>
      </c>
    </row>
    <row r="328" spans="1:12">
      <c r="A328" t="str">
        <f>HYPERLINK("https://genome.ucsc.edu/cgi-bin/hgTracks?db=hg38&amp;position=chr17%3A75440378-76582968","LINK")</f>
        <v>LINK</v>
      </c>
      <c r="B328" t="s">
        <v>12</v>
      </c>
      <c r="C328">
        <v>14084</v>
      </c>
      <c r="D328" t="s">
        <v>13</v>
      </c>
      <c r="E328" t="s">
        <v>918</v>
      </c>
      <c r="F328" t="s">
        <v>919</v>
      </c>
      <c r="G328" t="s">
        <v>27</v>
      </c>
      <c r="H328">
        <v>1139518</v>
      </c>
      <c r="I328" t="s">
        <v>47</v>
      </c>
      <c r="J328" t="s">
        <v>17</v>
      </c>
      <c r="K328">
        <v>39</v>
      </c>
      <c r="L328" t="s">
        <v>920</v>
      </c>
    </row>
    <row r="329" spans="1:12">
      <c r="A329" t="str">
        <f>HYPERLINK("https://genome.ucsc.edu/cgi-bin/hgTracks?db=hg38&amp;position=chr18%3A28930801-28933700","LINK")</f>
        <v>LINK</v>
      </c>
      <c r="B329" t="s">
        <v>12</v>
      </c>
      <c r="C329">
        <v>13162</v>
      </c>
      <c r="D329" t="s">
        <v>13</v>
      </c>
      <c r="E329" t="s">
        <v>921</v>
      </c>
      <c r="F329" t="s">
        <v>922</v>
      </c>
      <c r="G329" t="s">
        <v>27</v>
      </c>
      <c r="H329">
        <v>2900</v>
      </c>
      <c r="J329" t="s">
        <v>28</v>
      </c>
      <c r="K329">
        <v>0</v>
      </c>
    </row>
    <row r="330" spans="1:12">
      <c r="A330" t="str">
        <f>HYPERLINK("https://genome.ucsc.edu/cgi-bin/hgTracks?db=hg38&amp;position=chr18%3A34594101-34600300","LINK")</f>
        <v>LINK</v>
      </c>
      <c r="B330" t="s">
        <v>12</v>
      </c>
      <c r="C330">
        <v>12585</v>
      </c>
      <c r="D330" t="s">
        <v>24</v>
      </c>
      <c r="E330" t="s">
        <v>923</v>
      </c>
      <c r="F330" t="s">
        <v>924</v>
      </c>
      <c r="G330" t="s">
        <v>27</v>
      </c>
      <c r="H330">
        <v>6200</v>
      </c>
      <c r="J330" t="s">
        <v>174</v>
      </c>
      <c r="K330">
        <v>1</v>
      </c>
      <c r="L330" t="s">
        <v>925</v>
      </c>
    </row>
    <row r="331" spans="1:12">
      <c r="A331" t="str">
        <f>HYPERLINK("https://genome.ucsc.edu/cgi-bin/hgTracks?db=hg38&amp;position=chr18%3A38755701-38758500","LINK")</f>
        <v>LINK</v>
      </c>
      <c r="B331" t="s">
        <v>12</v>
      </c>
      <c r="C331">
        <v>13972</v>
      </c>
      <c r="D331" t="s">
        <v>24</v>
      </c>
      <c r="E331" t="s">
        <v>926</v>
      </c>
      <c r="F331" t="s">
        <v>927</v>
      </c>
      <c r="G331" t="s">
        <v>27</v>
      </c>
      <c r="H331">
        <v>2800</v>
      </c>
      <c r="J331" t="s">
        <v>28</v>
      </c>
      <c r="K331">
        <v>0</v>
      </c>
    </row>
    <row r="332" spans="1:12">
      <c r="A332" t="str">
        <f>HYPERLINK("https://genome.ucsc.edu/cgi-bin/hgTracks?db=hg38&amp;position=chr18%3A76567079-76573734","LINK")</f>
        <v>LINK</v>
      </c>
      <c r="B332" t="s">
        <v>12</v>
      </c>
      <c r="C332">
        <v>13547</v>
      </c>
      <c r="D332" t="s">
        <v>13</v>
      </c>
      <c r="E332" t="s">
        <v>928</v>
      </c>
      <c r="F332" t="s">
        <v>929</v>
      </c>
      <c r="G332" t="s">
        <v>27</v>
      </c>
      <c r="H332">
        <v>6656</v>
      </c>
      <c r="J332" t="s">
        <v>28</v>
      </c>
      <c r="K332">
        <v>0</v>
      </c>
    </row>
    <row r="333" spans="1:12">
      <c r="A333" t="str">
        <f>HYPERLINK("https://genome.ucsc.edu/cgi-bin/hgTracks?db=hg38&amp;position=chr19%3A609155-927182","LINK")</f>
        <v>LINK</v>
      </c>
      <c r="B333" t="s">
        <v>12</v>
      </c>
      <c r="C333">
        <v>12295</v>
      </c>
      <c r="D333" t="s">
        <v>24</v>
      </c>
      <c r="E333" t="s">
        <v>930</v>
      </c>
      <c r="F333" t="s">
        <v>931</v>
      </c>
      <c r="G333" t="s">
        <v>16</v>
      </c>
      <c r="H333">
        <v>318028</v>
      </c>
      <c r="I333" t="s">
        <v>47</v>
      </c>
      <c r="J333" t="s">
        <v>17</v>
      </c>
      <c r="K333">
        <v>17</v>
      </c>
      <c r="L333" t="s">
        <v>932</v>
      </c>
    </row>
    <row r="334" spans="1:12">
      <c r="A334" t="str">
        <f>HYPERLINK("https://genome.ucsc.edu/cgi-bin/hgTracks?db=hg38&amp;position=chr19%3A2875201-2918800","LINK")</f>
        <v>LINK</v>
      </c>
      <c r="B334" t="s">
        <v>12</v>
      </c>
      <c r="C334">
        <v>14601</v>
      </c>
      <c r="D334" t="s">
        <v>24</v>
      </c>
      <c r="E334" t="s">
        <v>933</v>
      </c>
      <c r="F334" t="s">
        <v>934</v>
      </c>
      <c r="G334" t="s">
        <v>27</v>
      </c>
      <c r="H334">
        <v>43600</v>
      </c>
      <c r="I334" t="s">
        <v>47</v>
      </c>
      <c r="J334" t="s">
        <v>17</v>
      </c>
      <c r="K334">
        <v>2</v>
      </c>
      <c r="L334" t="s">
        <v>935</v>
      </c>
    </row>
    <row r="335" spans="1:12">
      <c r="A335" t="str">
        <f>HYPERLINK("https://genome.ucsc.edu/cgi-bin/hgTracks?db=hg38&amp;position=chr19%3A7919616-7925515","LINK")</f>
        <v>LINK</v>
      </c>
      <c r="B335" t="s">
        <v>19</v>
      </c>
      <c r="C335" t="s">
        <v>936</v>
      </c>
      <c r="D335" t="s">
        <v>13</v>
      </c>
      <c r="E335" t="s">
        <v>937</v>
      </c>
      <c r="F335" t="s">
        <v>938</v>
      </c>
      <c r="G335" t="s">
        <v>27</v>
      </c>
      <c r="H335">
        <v>5900</v>
      </c>
      <c r="J335" t="s">
        <v>17</v>
      </c>
      <c r="K335">
        <v>2</v>
      </c>
      <c r="L335" t="s">
        <v>939</v>
      </c>
    </row>
    <row r="336" spans="1:12">
      <c r="A336" t="str">
        <f>HYPERLINK("https://genome.ucsc.edu/cgi-bin/hgTracks?db=hg38&amp;position=chr19%3A14938612-15781333","LINK")</f>
        <v>LINK</v>
      </c>
      <c r="B336" t="s">
        <v>12</v>
      </c>
      <c r="C336">
        <v>13018</v>
      </c>
      <c r="D336" t="s">
        <v>13</v>
      </c>
      <c r="E336" t="s">
        <v>940</v>
      </c>
      <c r="F336" t="s">
        <v>941</v>
      </c>
      <c r="G336" t="s">
        <v>16</v>
      </c>
      <c r="H336">
        <v>842722</v>
      </c>
      <c r="I336" t="s">
        <v>47</v>
      </c>
      <c r="J336" t="s">
        <v>17</v>
      </c>
      <c r="K336">
        <v>21</v>
      </c>
      <c r="L336" t="s">
        <v>942</v>
      </c>
    </row>
    <row r="337" spans="1:12">
      <c r="A337" t="str">
        <f>HYPERLINK("https://genome.ucsc.edu/cgi-bin/hgTracks?db=hg38&amp;position=chr19%3A17925201-17928200","LINK")</f>
        <v>LINK</v>
      </c>
      <c r="B337" t="s">
        <v>12</v>
      </c>
      <c r="C337">
        <v>14313</v>
      </c>
      <c r="D337" t="s">
        <v>13</v>
      </c>
      <c r="E337" t="s">
        <v>943</v>
      </c>
      <c r="F337" t="s">
        <v>944</v>
      </c>
      <c r="G337" t="s">
        <v>16</v>
      </c>
      <c r="H337">
        <v>3000</v>
      </c>
      <c r="J337" t="s">
        <v>28</v>
      </c>
      <c r="K337">
        <v>0</v>
      </c>
    </row>
    <row r="338" spans="1:12">
      <c r="A338" t="str">
        <f>HYPERLINK("https://genome.ucsc.edu/cgi-bin/hgTracks?db=hg38&amp;position=chr19%3A34171301-34176100","LINK")</f>
        <v>LINK</v>
      </c>
      <c r="B338" t="s">
        <v>12</v>
      </c>
      <c r="C338">
        <v>14662</v>
      </c>
      <c r="D338" t="s">
        <v>24</v>
      </c>
      <c r="E338" t="s">
        <v>945</v>
      </c>
      <c r="F338" t="s">
        <v>946</v>
      </c>
      <c r="G338" t="s">
        <v>27</v>
      </c>
      <c r="H338">
        <v>4800</v>
      </c>
      <c r="J338" t="s">
        <v>17</v>
      </c>
      <c r="K338">
        <v>1</v>
      </c>
      <c r="L338" t="s">
        <v>947</v>
      </c>
    </row>
    <row r="339" spans="1:12">
      <c r="A339" t="str">
        <f>HYPERLINK("https://genome.ucsc.edu/cgi-bin/hgTracks?db=hg38&amp;position=chr19%3A37138752-37144828","LINK")</f>
        <v>LINK</v>
      </c>
      <c r="B339" t="s">
        <v>12</v>
      </c>
      <c r="C339">
        <v>13335</v>
      </c>
      <c r="D339" t="s">
        <v>13</v>
      </c>
      <c r="E339" t="s">
        <v>832</v>
      </c>
      <c r="F339" t="s">
        <v>948</v>
      </c>
      <c r="G339" t="s">
        <v>27</v>
      </c>
      <c r="H339">
        <v>6077</v>
      </c>
      <c r="J339" t="s">
        <v>28</v>
      </c>
      <c r="K339">
        <v>0</v>
      </c>
    </row>
    <row r="340" spans="1:12">
      <c r="A340" t="str">
        <f>HYPERLINK("https://genome.ucsc.edu/cgi-bin/hgTracks?db=hg38&amp;position=chr19%3A37425301-37464344","LINK")</f>
        <v>LINK</v>
      </c>
      <c r="B340" t="s">
        <v>12</v>
      </c>
      <c r="C340">
        <v>11193</v>
      </c>
      <c r="D340" t="s">
        <v>24</v>
      </c>
      <c r="E340" t="s">
        <v>949</v>
      </c>
      <c r="F340" t="s">
        <v>950</v>
      </c>
      <c r="G340" t="s">
        <v>27</v>
      </c>
      <c r="H340">
        <v>39044</v>
      </c>
      <c r="I340" t="s">
        <v>47</v>
      </c>
      <c r="J340" t="s">
        <v>17</v>
      </c>
      <c r="K340">
        <v>1</v>
      </c>
      <c r="L340" t="s">
        <v>951</v>
      </c>
    </row>
    <row r="341" spans="1:12">
      <c r="A341" t="str">
        <f>HYPERLINK("https://genome.ucsc.edu/cgi-bin/hgTracks?db=hg38&amp;position=chr19%3A38673801-38677300","LINK")</f>
        <v>LINK</v>
      </c>
      <c r="B341" t="s">
        <v>12</v>
      </c>
      <c r="C341">
        <v>12076</v>
      </c>
      <c r="D341" t="s">
        <v>13</v>
      </c>
      <c r="E341" t="s">
        <v>952</v>
      </c>
      <c r="F341" t="s">
        <v>953</v>
      </c>
      <c r="G341" t="s">
        <v>27</v>
      </c>
      <c r="H341">
        <v>3500</v>
      </c>
      <c r="J341" t="s">
        <v>31</v>
      </c>
      <c r="K341">
        <v>1</v>
      </c>
      <c r="L341" t="s">
        <v>954</v>
      </c>
    </row>
    <row r="342" spans="1:12">
      <c r="A342" t="str">
        <f>HYPERLINK("https://genome.ucsc.edu/cgi-bin/hgTracks?db=hg38&amp;position=chr19%3A44378642-44452414","LINK")</f>
        <v>LINK</v>
      </c>
      <c r="B342" t="s">
        <v>19</v>
      </c>
      <c r="C342" t="s">
        <v>955</v>
      </c>
      <c r="D342" t="s">
        <v>13</v>
      </c>
      <c r="E342" t="s">
        <v>956</v>
      </c>
      <c r="F342" t="s">
        <v>957</v>
      </c>
      <c r="G342" t="s">
        <v>16</v>
      </c>
      <c r="H342">
        <v>73800</v>
      </c>
      <c r="J342" t="s">
        <v>17</v>
      </c>
      <c r="K342">
        <v>2</v>
      </c>
      <c r="L342" t="s">
        <v>958</v>
      </c>
    </row>
    <row r="343" spans="1:12">
      <c r="A343" t="str">
        <f>HYPERLINK("https://genome.ucsc.edu/cgi-bin/hgTracks?db=hg38&amp;position=chr19%3A47132506-47184135","LINK")</f>
        <v>LINK</v>
      </c>
      <c r="B343" t="s">
        <v>12</v>
      </c>
      <c r="C343">
        <v>13874</v>
      </c>
      <c r="D343" t="s">
        <v>13</v>
      </c>
      <c r="E343" t="s">
        <v>959</v>
      </c>
      <c r="F343" t="s">
        <v>960</v>
      </c>
      <c r="G343" t="s">
        <v>16</v>
      </c>
      <c r="H343">
        <v>49477</v>
      </c>
      <c r="J343" t="s">
        <v>17</v>
      </c>
      <c r="K343">
        <v>1</v>
      </c>
      <c r="L343" t="s">
        <v>961</v>
      </c>
    </row>
    <row r="344" spans="1:12">
      <c r="A344" t="str">
        <f>HYPERLINK("https://genome.ucsc.edu/cgi-bin/hgTracks?db=hg38&amp;position=chr19%3A47151001-47154000","LINK")</f>
        <v>LINK</v>
      </c>
      <c r="B344" t="s">
        <v>12</v>
      </c>
      <c r="C344">
        <v>14668</v>
      </c>
      <c r="D344" t="s">
        <v>24</v>
      </c>
      <c r="E344" t="s">
        <v>962</v>
      </c>
      <c r="F344" t="s">
        <v>963</v>
      </c>
      <c r="G344" t="s">
        <v>27</v>
      </c>
      <c r="H344">
        <v>3000</v>
      </c>
      <c r="J344" t="s">
        <v>17</v>
      </c>
      <c r="K344">
        <v>1</v>
      </c>
      <c r="L344" t="s">
        <v>961</v>
      </c>
    </row>
    <row r="345" spans="1:12">
      <c r="A345" t="str">
        <f>HYPERLINK("https://genome.ucsc.edu/cgi-bin/hgTracks?db=hg38&amp;position=chr19%3A48820101-48846600","LINK")</f>
        <v>LINK</v>
      </c>
      <c r="B345" t="s">
        <v>12</v>
      </c>
      <c r="C345">
        <v>13306</v>
      </c>
      <c r="D345" t="s">
        <v>24</v>
      </c>
      <c r="E345" t="s">
        <v>964</v>
      </c>
      <c r="F345" t="s">
        <v>965</v>
      </c>
      <c r="G345" t="s">
        <v>16</v>
      </c>
      <c r="H345">
        <v>26500</v>
      </c>
      <c r="J345" t="s">
        <v>17</v>
      </c>
      <c r="K345">
        <v>2</v>
      </c>
      <c r="L345" t="s">
        <v>966</v>
      </c>
    </row>
    <row r="346" spans="1:12">
      <c r="A346" t="str">
        <f>HYPERLINK("https://genome.ucsc.edu/cgi-bin/hgTracks?db=hg38&amp;position=chr19%3A49719682-49737792","LINK")</f>
        <v>LINK</v>
      </c>
      <c r="B346" t="s">
        <v>12</v>
      </c>
      <c r="C346">
        <v>11441</v>
      </c>
      <c r="D346" t="s">
        <v>24</v>
      </c>
      <c r="E346" t="s">
        <v>967</v>
      </c>
      <c r="F346" t="s">
        <v>968</v>
      </c>
      <c r="G346" t="s">
        <v>27</v>
      </c>
      <c r="H346">
        <v>18111</v>
      </c>
      <c r="J346" t="s">
        <v>28</v>
      </c>
      <c r="K346">
        <v>0</v>
      </c>
    </row>
    <row r="347" spans="1:12">
      <c r="A347" t="str">
        <f>HYPERLINK("https://genome.ucsc.edu/cgi-bin/hgTracks?db=hg38&amp;position=chr19%3A50909701-50915300","LINK")</f>
        <v>LINK</v>
      </c>
      <c r="B347" t="s">
        <v>12</v>
      </c>
      <c r="C347">
        <v>11986</v>
      </c>
      <c r="D347" t="s">
        <v>24</v>
      </c>
      <c r="E347" t="s">
        <v>969</v>
      </c>
      <c r="F347" t="s">
        <v>970</v>
      </c>
      <c r="G347" t="s">
        <v>27</v>
      </c>
      <c r="H347">
        <v>5600</v>
      </c>
      <c r="J347" t="s">
        <v>17</v>
      </c>
      <c r="K347">
        <v>1</v>
      </c>
      <c r="L347" t="s">
        <v>971</v>
      </c>
    </row>
    <row r="348" spans="1:12">
      <c r="A348" t="str">
        <f>HYPERLINK("https://genome.ucsc.edu/cgi-bin/hgTracks?db=hg38&amp;position=chr19%3A52958348-53197247","LINK")</f>
        <v>LINK</v>
      </c>
      <c r="B348" t="s">
        <v>19</v>
      </c>
      <c r="C348" t="s">
        <v>955</v>
      </c>
      <c r="D348" t="s">
        <v>13</v>
      </c>
      <c r="E348" t="s">
        <v>956</v>
      </c>
      <c r="F348" t="s">
        <v>972</v>
      </c>
      <c r="G348" t="s">
        <v>27</v>
      </c>
      <c r="H348">
        <v>238900</v>
      </c>
      <c r="J348" t="s">
        <v>17</v>
      </c>
      <c r="K348">
        <v>6</v>
      </c>
      <c r="L348" t="s">
        <v>973</v>
      </c>
    </row>
    <row r="349" spans="1:12">
      <c r="A349" t="str">
        <f>HYPERLINK("https://genome.ucsc.edu/cgi-bin/hgTracks?db=hg38&amp;position=chr19%3A54964236-57146715","LINK")</f>
        <v>LINK</v>
      </c>
      <c r="B349" t="s">
        <v>12</v>
      </c>
      <c r="C349">
        <v>14513</v>
      </c>
      <c r="D349" t="s">
        <v>13</v>
      </c>
      <c r="E349" t="s">
        <v>974</v>
      </c>
      <c r="F349" t="s">
        <v>975</v>
      </c>
      <c r="G349" t="s">
        <v>16</v>
      </c>
      <c r="H349">
        <v>2182480</v>
      </c>
      <c r="I349" t="s">
        <v>47</v>
      </c>
      <c r="J349" t="s">
        <v>17</v>
      </c>
      <c r="K349">
        <v>68</v>
      </c>
      <c r="L349" t="s">
        <v>976</v>
      </c>
    </row>
    <row r="350" spans="1:12">
      <c r="A350" t="str">
        <f>HYPERLINK("https://genome.ucsc.edu/cgi-bin/hgTracks?db=hg38&amp;position=chr19%3A55020752-55045900","LINK")</f>
        <v>LINK</v>
      </c>
      <c r="B350" t="s">
        <v>12</v>
      </c>
      <c r="C350">
        <v>14459</v>
      </c>
      <c r="D350" t="s">
        <v>13</v>
      </c>
      <c r="E350" t="s">
        <v>895</v>
      </c>
      <c r="F350" t="s">
        <v>977</v>
      </c>
      <c r="G350" t="s">
        <v>16</v>
      </c>
      <c r="H350">
        <v>25149</v>
      </c>
      <c r="I350" t="s">
        <v>47</v>
      </c>
      <c r="J350" t="s">
        <v>17</v>
      </c>
      <c r="K350">
        <v>2</v>
      </c>
      <c r="L350" t="s">
        <v>978</v>
      </c>
    </row>
    <row r="351" spans="1:12">
      <c r="A351" t="str">
        <f>HYPERLINK("https://genome.ucsc.edu/cgi-bin/hgTracks?db=hg38&amp;position=chr20%3A494101-497100","LINK")</f>
        <v>LINK</v>
      </c>
      <c r="B351" t="s">
        <v>12</v>
      </c>
      <c r="C351">
        <v>13177</v>
      </c>
      <c r="D351" t="s">
        <v>13</v>
      </c>
      <c r="E351" t="s">
        <v>979</v>
      </c>
      <c r="F351" t="s">
        <v>980</v>
      </c>
      <c r="G351" t="s">
        <v>27</v>
      </c>
      <c r="H351">
        <v>3000</v>
      </c>
      <c r="J351" t="s">
        <v>17</v>
      </c>
      <c r="K351">
        <v>1</v>
      </c>
      <c r="L351" t="s">
        <v>981</v>
      </c>
    </row>
    <row r="352" spans="1:12">
      <c r="A352" t="str">
        <f>HYPERLINK("https://genome.ucsc.edu/cgi-bin/hgTracks?db=hg38&amp;position=chr20%3A871058-873957","LINK")</f>
        <v>LINK</v>
      </c>
      <c r="B352" t="s">
        <v>19</v>
      </c>
      <c r="C352" t="s">
        <v>982</v>
      </c>
      <c r="D352" t="s">
        <v>13</v>
      </c>
      <c r="E352" t="s">
        <v>983</v>
      </c>
      <c r="F352" t="s">
        <v>984</v>
      </c>
      <c r="G352" t="s">
        <v>27</v>
      </c>
      <c r="H352">
        <v>2900</v>
      </c>
      <c r="J352" t="s">
        <v>17</v>
      </c>
      <c r="K352">
        <v>1</v>
      </c>
      <c r="L352" t="s">
        <v>985</v>
      </c>
    </row>
    <row r="353" spans="1:12">
      <c r="A353" t="str">
        <f>HYPERLINK("https://genome.ucsc.edu/cgi-bin/hgTracks?db=hg38&amp;position=chr20%3A2490455-2495554","LINK")</f>
        <v>LINK</v>
      </c>
      <c r="B353" t="s">
        <v>19</v>
      </c>
      <c r="C353" t="s">
        <v>986</v>
      </c>
      <c r="D353" t="s">
        <v>13</v>
      </c>
      <c r="E353" t="s">
        <v>987</v>
      </c>
      <c r="F353" t="s">
        <v>988</v>
      </c>
      <c r="G353" t="s">
        <v>27</v>
      </c>
      <c r="H353">
        <v>5100</v>
      </c>
      <c r="J353" t="s">
        <v>17</v>
      </c>
      <c r="K353">
        <v>1</v>
      </c>
      <c r="L353" t="s">
        <v>989</v>
      </c>
    </row>
    <row r="354" spans="1:12">
      <c r="A354" t="str">
        <f>HYPERLINK("https://genome.ucsc.edu/cgi-bin/hgTracks?db=hg38&amp;position=chr20%3A14893755-14954254","LINK")</f>
        <v>LINK</v>
      </c>
      <c r="B354" t="s">
        <v>19</v>
      </c>
      <c r="C354" t="s">
        <v>990</v>
      </c>
      <c r="D354" t="s">
        <v>13</v>
      </c>
      <c r="E354" t="s">
        <v>991</v>
      </c>
      <c r="F354" t="s">
        <v>992</v>
      </c>
      <c r="G354" t="s">
        <v>27</v>
      </c>
      <c r="H354">
        <v>60500</v>
      </c>
      <c r="J354" t="s">
        <v>31</v>
      </c>
      <c r="K354">
        <v>1</v>
      </c>
      <c r="L354" t="s">
        <v>993</v>
      </c>
    </row>
    <row r="355" spans="1:12">
      <c r="A355" t="str">
        <f>HYPERLINK("https://genome.ucsc.edu/cgi-bin/hgTracks?db=hg38&amp;position=chr20%3A18293321-18304651","LINK")</f>
        <v>LINK</v>
      </c>
      <c r="B355" t="s">
        <v>12</v>
      </c>
      <c r="C355">
        <v>13023</v>
      </c>
      <c r="D355" t="s">
        <v>24</v>
      </c>
      <c r="E355" t="s">
        <v>994</v>
      </c>
      <c r="F355" t="s">
        <v>995</v>
      </c>
      <c r="G355" t="s">
        <v>16</v>
      </c>
      <c r="H355">
        <v>11331</v>
      </c>
      <c r="J355" t="s">
        <v>17</v>
      </c>
      <c r="K355">
        <v>1</v>
      </c>
      <c r="L355" t="s">
        <v>996</v>
      </c>
    </row>
    <row r="356" spans="1:12">
      <c r="A356" t="str">
        <f>HYPERLINK("https://genome.ucsc.edu/cgi-bin/hgTracks?db=hg38&amp;position=chr20%3A18321136-18329677","LINK")</f>
        <v>LINK</v>
      </c>
      <c r="B356" t="s">
        <v>12</v>
      </c>
      <c r="C356">
        <v>13023</v>
      </c>
      <c r="D356" t="s">
        <v>13</v>
      </c>
      <c r="E356" t="s">
        <v>997</v>
      </c>
      <c r="F356" t="s">
        <v>998</v>
      </c>
      <c r="G356" t="s">
        <v>16</v>
      </c>
      <c r="H356">
        <v>8542</v>
      </c>
      <c r="J356" t="s">
        <v>28</v>
      </c>
      <c r="K356">
        <v>0</v>
      </c>
    </row>
    <row r="357" spans="1:12">
      <c r="A357" t="str">
        <f>HYPERLINK("https://genome.ucsc.edu/cgi-bin/hgTracks?db=hg38&amp;position=chr20%3A25935173-25974376","LINK")</f>
        <v>LINK</v>
      </c>
      <c r="B357" t="s">
        <v>12</v>
      </c>
      <c r="C357">
        <v>13903</v>
      </c>
      <c r="D357" t="s">
        <v>24</v>
      </c>
      <c r="E357" t="s">
        <v>586</v>
      </c>
      <c r="F357" t="s">
        <v>999</v>
      </c>
      <c r="G357" t="s">
        <v>27</v>
      </c>
      <c r="H357">
        <v>39204</v>
      </c>
      <c r="J357" t="s">
        <v>77</v>
      </c>
      <c r="K357">
        <v>1</v>
      </c>
      <c r="L357" t="s">
        <v>1000</v>
      </c>
    </row>
    <row r="358" spans="1:12">
      <c r="A358" t="str">
        <f>HYPERLINK("https://genome.ucsc.edu/cgi-bin/hgTracks?db=hg38&amp;position=chr20%3A44226501-44230500","LINK")</f>
        <v>LINK</v>
      </c>
      <c r="B358" t="s">
        <v>12</v>
      </c>
      <c r="C358">
        <v>14661</v>
      </c>
      <c r="D358" t="s">
        <v>13</v>
      </c>
      <c r="E358" t="s">
        <v>477</v>
      </c>
      <c r="F358" t="s">
        <v>1001</v>
      </c>
      <c r="G358" t="s">
        <v>16</v>
      </c>
      <c r="H358">
        <v>4000</v>
      </c>
      <c r="J358" t="s">
        <v>28</v>
      </c>
      <c r="K358">
        <v>0</v>
      </c>
    </row>
    <row r="359" spans="1:12">
      <c r="A359" t="str">
        <f>HYPERLINK("https://genome.ucsc.edu/cgi-bin/hgTracks?db=hg38&amp;position=chr20%3A44226601-44230500","LINK")</f>
        <v>LINK</v>
      </c>
      <c r="B359" t="s">
        <v>12</v>
      </c>
      <c r="C359">
        <v>14661</v>
      </c>
      <c r="D359" t="s">
        <v>24</v>
      </c>
      <c r="E359" t="s">
        <v>265</v>
      </c>
      <c r="F359" t="s">
        <v>1002</v>
      </c>
      <c r="G359" t="s">
        <v>16</v>
      </c>
      <c r="H359">
        <v>3900</v>
      </c>
      <c r="J359" t="s">
        <v>28</v>
      </c>
      <c r="K359">
        <v>0</v>
      </c>
    </row>
    <row r="360" spans="1:12">
      <c r="A360" t="str">
        <f>HYPERLINK("https://genome.ucsc.edu/cgi-bin/hgTracks?db=hg38&amp;position=chr20%3A46410001-46412700","LINK")</f>
        <v>LINK</v>
      </c>
      <c r="B360" t="s">
        <v>12</v>
      </c>
      <c r="C360">
        <v>14070</v>
      </c>
      <c r="D360" t="s">
        <v>24</v>
      </c>
      <c r="E360" t="s">
        <v>1003</v>
      </c>
      <c r="F360" t="s">
        <v>1004</v>
      </c>
      <c r="G360" t="s">
        <v>27</v>
      </c>
      <c r="H360">
        <v>2700</v>
      </c>
      <c r="J360" t="s">
        <v>77</v>
      </c>
      <c r="K360">
        <v>1</v>
      </c>
      <c r="L360" t="s">
        <v>1005</v>
      </c>
    </row>
    <row r="361" spans="1:12">
      <c r="A361" t="str">
        <f>HYPERLINK("https://genome.ucsc.edu/cgi-bin/hgTracks?db=hg38&amp;position=chr20%3A60194583-60206931","LINK")</f>
        <v>LINK</v>
      </c>
      <c r="B361" t="s">
        <v>12</v>
      </c>
      <c r="C361">
        <v>14207</v>
      </c>
      <c r="D361" t="s">
        <v>13</v>
      </c>
      <c r="E361" t="s">
        <v>1006</v>
      </c>
      <c r="F361" t="s">
        <v>1007</v>
      </c>
      <c r="G361" t="s">
        <v>16</v>
      </c>
      <c r="H361">
        <v>12349</v>
      </c>
      <c r="J361" t="s">
        <v>77</v>
      </c>
      <c r="K361">
        <v>1</v>
      </c>
      <c r="L361" t="s">
        <v>1008</v>
      </c>
    </row>
    <row r="362" spans="1:12">
      <c r="A362" t="str">
        <f>HYPERLINK("https://genome.ucsc.edu/cgi-bin/hgTracks?db=hg38&amp;position=chr20%3A62003601-62010374","LINK")</f>
        <v>LINK</v>
      </c>
      <c r="B362" t="s">
        <v>12</v>
      </c>
      <c r="C362">
        <v>13842</v>
      </c>
      <c r="D362" t="s">
        <v>13</v>
      </c>
      <c r="E362" t="s">
        <v>556</v>
      </c>
      <c r="F362" t="s">
        <v>1009</v>
      </c>
      <c r="G362" t="s">
        <v>27</v>
      </c>
      <c r="H362">
        <v>6774</v>
      </c>
      <c r="J362" t="s">
        <v>17</v>
      </c>
      <c r="K362">
        <v>1</v>
      </c>
      <c r="L362" t="s">
        <v>1010</v>
      </c>
    </row>
    <row r="363" spans="1:12">
      <c r="A363" t="str">
        <f>HYPERLINK("https://genome.ucsc.edu/cgi-bin/hgTracks?db=hg38&amp;position=chr21%3A20815001-20822700","LINK")</f>
        <v>LINK</v>
      </c>
      <c r="B363" t="s">
        <v>12</v>
      </c>
      <c r="C363">
        <v>13048</v>
      </c>
      <c r="D363" t="s">
        <v>24</v>
      </c>
      <c r="E363" t="s">
        <v>1011</v>
      </c>
      <c r="F363" t="s">
        <v>1012</v>
      </c>
      <c r="G363" t="s">
        <v>27</v>
      </c>
      <c r="H363">
        <v>7700</v>
      </c>
      <c r="J363" t="s">
        <v>28</v>
      </c>
      <c r="K363">
        <v>0</v>
      </c>
    </row>
    <row r="364" spans="1:12">
      <c r="A364" t="str">
        <f>HYPERLINK("https://genome.ucsc.edu/cgi-bin/hgTracks?db=hg38&amp;position=chr21%3A35237801-35245100","LINK")</f>
        <v>LINK</v>
      </c>
      <c r="B364" t="s">
        <v>12</v>
      </c>
      <c r="C364">
        <v>12618</v>
      </c>
      <c r="D364" t="s">
        <v>13</v>
      </c>
      <c r="E364" t="s">
        <v>1013</v>
      </c>
      <c r="F364" t="s">
        <v>1014</v>
      </c>
      <c r="G364" t="s">
        <v>27</v>
      </c>
      <c r="H364">
        <v>7300</v>
      </c>
      <c r="J364" t="s">
        <v>28</v>
      </c>
      <c r="K364">
        <v>0</v>
      </c>
    </row>
    <row r="365" spans="1:12">
      <c r="A365" t="str">
        <f>HYPERLINK("https://genome.ucsc.edu/cgi-bin/hgTracks?db=hg38&amp;position=chr21%3A40073901-40085400","LINK")</f>
        <v>LINK</v>
      </c>
      <c r="B365" t="s">
        <v>12</v>
      </c>
      <c r="C365">
        <v>13626</v>
      </c>
      <c r="D365" t="s">
        <v>13</v>
      </c>
      <c r="E365" t="s">
        <v>1015</v>
      </c>
      <c r="F365" t="s">
        <v>1016</v>
      </c>
      <c r="G365" t="s">
        <v>27</v>
      </c>
      <c r="H365">
        <v>11500</v>
      </c>
      <c r="J365" t="s">
        <v>17</v>
      </c>
      <c r="K365">
        <v>1</v>
      </c>
      <c r="L365" t="s">
        <v>1017</v>
      </c>
    </row>
    <row r="366" spans="1:12">
      <c r="A366" t="str">
        <f>HYPERLINK("https://genome.ucsc.edu/cgi-bin/hgTracks?db=hg38&amp;position=chr22%3A17927001-17929600","LINK")</f>
        <v>LINK</v>
      </c>
      <c r="B366" t="s">
        <v>12</v>
      </c>
      <c r="C366">
        <v>13328</v>
      </c>
      <c r="D366" t="s">
        <v>13</v>
      </c>
      <c r="E366" t="s">
        <v>1018</v>
      </c>
      <c r="F366" t="s">
        <v>1019</v>
      </c>
      <c r="G366" t="s">
        <v>27</v>
      </c>
      <c r="H366">
        <v>2600</v>
      </c>
      <c r="J366" t="s">
        <v>174</v>
      </c>
      <c r="K366">
        <v>1</v>
      </c>
      <c r="L366" t="s">
        <v>1020</v>
      </c>
    </row>
    <row r="367" spans="1:12">
      <c r="A367" t="str">
        <f>HYPERLINK("https://genome.ucsc.edu/cgi-bin/hgTracks?db=hg38&amp;position=chr22%3A18943389-20689097","LINK")</f>
        <v>LINK</v>
      </c>
      <c r="B367" t="s">
        <v>12</v>
      </c>
      <c r="C367">
        <v>13859</v>
      </c>
      <c r="D367" t="s">
        <v>13</v>
      </c>
      <c r="E367" t="s">
        <v>1021</v>
      </c>
      <c r="F367" t="s">
        <v>1022</v>
      </c>
      <c r="G367" t="s">
        <v>27</v>
      </c>
      <c r="H367">
        <v>1745709</v>
      </c>
      <c r="I367" t="s">
        <v>47</v>
      </c>
      <c r="J367" t="s">
        <v>17</v>
      </c>
      <c r="K367">
        <v>32</v>
      </c>
      <c r="L367" t="s">
        <v>1023</v>
      </c>
    </row>
    <row r="368" spans="1:12">
      <c r="A368" t="str">
        <f>HYPERLINK("https://genome.ucsc.edu/cgi-bin/hgTracks?db=hg38&amp;position=chr22%3A18943761-21112032","LINK")</f>
        <v>LINK</v>
      </c>
      <c r="B368" t="s">
        <v>12</v>
      </c>
      <c r="C368">
        <v>14330</v>
      </c>
      <c r="D368" t="s">
        <v>13</v>
      </c>
      <c r="E368" t="s">
        <v>1024</v>
      </c>
      <c r="F368" t="s">
        <v>1025</v>
      </c>
      <c r="G368" t="s">
        <v>16</v>
      </c>
      <c r="H368">
        <v>2168272</v>
      </c>
      <c r="I368" t="s">
        <v>47</v>
      </c>
      <c r="J368" t="s">
        <v>17</v>
      </c>
      <c r="K368">
        <v>42</v>
      </c>
      <c r="L368" t="s">
        <v>1026</v>
      </c>
    </row>
    <row r="369" spans="1:12">
      <c r="A369" t="str">
        <f>HYPERLINK("https://genome.ucsc.edu/cgi-bin/hgTracks?db=hg38&amp;position=chr22%3A18945212-21114754","LINK")</f>
        <v>LINK</v>
      </c>
      <c r="B369" t="s">
        <v>12</v>
      </c>
      <c r="C369">
        <v>14468</v>
      </c>
      <c r="D369" t="s">
        <v>24</v>
      </c>
      <c r="E369" t="s">
        <v>1027</v>
      </c>
      <c r="F369" t="s">
        <v>1028</v>
      </c>
      <c r="G369" t="s">
        <v>27</v>
      </c>
      <c r="H369">
        <v>2169543</v>
      </c>
      <c r="I369" t="s">
        <v>47</v>
      </c>
      <c r="J369" t="s">
        <v>17</v>
      </c>
      <c r="K369">
        <v>42</v>
      </c>
      <c r="L369" t="s">
        <v>1026</v>
      </c>
    </row>
    <row r="370" spans="1:12">
      <c r="A370" t="str">
        <f>HYPERLINK("https://genome.ucsc.edu/cgi-bin/hgTracks?db=hg38&amp;position=chr22%3A28312101-28321700","LINK")</f>
        <v>LINK</v>
      </c>
      <c r="B370" t="s">
        <v>12</v>
      </c>
      <c r="C370">
        <v>11236</v>
      </c>
      <c r="D370" t="s">
        <v>24</v>
      </c>
      <c r="E370" t="s">
        <v>1029</v>
      </c>
      <c r="F370" t="s">
        <v>1030</v>
      </c>
      <c r="G370" t="s">
        <v>27</v>
      </c>
      <c r="H370">
        <v>9600</v>
      </c>
      <c r="J370" t="s">
        <v>31</v>
      </c>
      <c r="K370">
        <v>1</v>
      </c>
      <c r="L370" t="s">
        <v>1031</v>
      </c>
    </row>
    <row r="371" spans="1:12">
      <c r="A371" t="str">
        <f>HYPERLINK("https://genome.ucsc.edu/cgi-bin/hgTracks?db=hg38&amp;position=chr22%3A29206101-29220210","LINK")</f>
        <v>LINK</v>
      </c>
      <c r="B371" t="s">
        <v>12</v>
      </c>
      <c r="C371">
        <v>13496</v>
      </c>
      <c r="D371" t="s">
        <v>24</v>
      </c>
      <c r="E371" t="s">
        <v>1032</v>
      </c>
      <c r="F371" t="s">
        <v>1033</v>
      </c>
      <c r="G371" t="s">
        <v>16</v>
      </c>
      <c r="H371">
        <v>14110</v>
      </c>
      <c r="J371" t="s">
        <v>17</v>
      </c>
      <c r="K371">
        <v>1</v>
      </c>
      <c r="L371" t="s">
        <v>1034</v>
      </c>
    </row>
    <row r="372" spans="1:12">
      <c r="A372" t="str">
        <f>HYPERLINK("https://genome.ucsc.edu/cgi-bin/hgTracks?db=hg38&amp;position=chr22%3A40099401-40374600","LINK")</f>
        <v>LINK</v>
      </c>
      <c r="B372" t="s">
        <v>12</v>
      </c>
      <c r="C372">
        <v>12224</v>
      </c>
      <c r="D372" t="s">
        <v>13</v>
      </c>
      <c r="E372" t="s">
        <v>1035</v>
      </c>
      <c r="F372" t="s">
        <v>1036</v>
      </c>
      <c r="G372" t="s">
        <v>27</v>
      </c>
      <c r="H372">
        <v>275200</v>
      </c>
      <c r="I372" t="s">
        <v>47</v>
      </c>
      <c r="J372" t="s">
        <v>17</v>
      </c>
      <c r="K372">
        <v>2</v>
      </c>
      <c r="L372" t="s">
        <v>1037</v>
      </c>
    </row>
    <row r="373" spans="1:12">
      <c r="A373" t="str">
        <f>HYPERLINK("https://genome.ucsc.edu/cgi-bin/hgTracks?db=hg38&amp;position=chr22%3A40836501-40842800","LINK")</f>
        <v>LINK</v>
      </c>
      <c r="B373" t="s">
        <v>12</v>
      </c>
      <c r="C373">
        <v>12618</v>
      </c>
      <c r="D373" t="s">
        <v>24</v>
      </c>
      <c r="E373" t="s">
        <v>1038</v>
      </c>
      <c r="F373" t="s">
        <v>1039</v>
      </c>
      <c r="G373" t="s">
        <v>27</v>
      </c>
      <c r="H373">
        <v>6300</v>
      </c>
      <c r="J373" t="s">
        <v>17</v>
      </c>
      <c r="K373">
        <v>1</v>
      </c>
      <c r="L373" t="s">
        <v>1040</v>
      </c>
    </row>
    <row r="374" spans="1:12">
      <c r="A374" t="str">
        <f>HYPERLINK("https://genome.ucsc.edu/cgi-bin/hgTracks?db=hg38&amp;position=chr22%3A44456201-44460200","LINK")</f>
        <v>LINK</v>
      </c>
      <c r="B374" t="s">
        <v>12</v>
      </c>
      <c r="C374">
        <v>11099</v>
      </c>
      <c r="D374" t="s">
        <v>24</v>
      </c>
      <c r="E374" t="s">
        <v>1041</v>
      </c>
      <c r="F374" t="s">
        <v>1042</v>
      </c>
      <c r="G374" t="s">
        <v>27</v>
      </c>
      <c r="H374">
        <v>4000</v>
      </c>
      <c r="J374" t="s">
        <v>28</v>
      </c>
      <c r="K374">
        <v>0</v>
      </c>
    </row>
    <row r="375" spans="1:12">
      <c r="A375" t="str">
        <f>HYPERLINK("https://genome.ucsc.edu/cgi-bin/hgTracks?db=hg38&amp;position=chr22%3A44482101-44484300","LINK")</f>
        <v>LINK</v>
      </c>
      <c r="B375" t="s">
        <v>12</v>
      </c>
      <c r="C375">
        <v>13620</v>
      </c>
      <c r="D375" t="s">
        <v>13</v>
      </c>
      <c r="E375" t="s">
        <v>1043</v>
      </c>
      <c r="F375" t="s">
        <v>1044</v>
      </c>
      <c r="G375" t="s">
        <v>27</v>
      </c>
      <c r="H375">
        <v>2200</v>
      </c>
      <c r="J375" t="s">
        <v>28</v>
      </c>
      <c r="K375">
        <v>0</v>
      </c>
    </row>
    <row r="376" spans="1:12">
      <c r="A376" t="str">
        <f>HYPERLINK("https://genome.ucsc.edu/cgi-bin/hgTracks?db=hg38&amp;position=chr22%3A47793301-50800000","LINK")</f>
        <v>LINK</v>
      </c>
      <c r="B376" t="s">
        <v>12</v>
      </c>
      <c r="C376">
        <v>14232</v>
      </c>
      <c r="D376" t="s">
        <v>13</v>
      </c>
      <c r="E376" t="s">
        <v>1045</v>
      </c>
      <c r="F376" t="s">
        <v>1046</v>
      </c>
      <c r="G376" t="s">
        <v>27</v>
      </c>
      <c r="H376">
        <v>3006700</v>
      </c>
      <c r="I376" t="s">
        <v>47</v>
      </c>
      <c r="J376" t="s">
        <v>17</v>
      </c>
      <c r="K376">
        <v>38</v>
      </c>
      <c r="L376" t="s">
        <v>1047</v>
      </c>
    </row>
    <row r="377" spans="1:12">
      <c r="A377" t="str">
        <f>HYPERLINK("https://genome.ucsc.edu/cgi-bin/hgTracks?db=hg38&amp;position=chr22%3A50683762-50801529","LINK")</f>
        <v>LINK</v>
      </c>
      <c r="B377" t="s">
        <v>19</v>
      </c>
      <c r="C377" t="s">
        <v>1048</v>
      </c>
      <c r="D377" t="s">
        <v>13</v>
      </c>
      <c r="E377" t="s">
        <v>1049</v>
      </c>
      <c r="F377" t="s">
        <v>1050</v>
      </c>
      <c r="G377" t="s">
        <v>27</v>
      </c>
      <c r="H377">
        <v>117768</v>
      </c>
      <c r="J377" t="s">
        <v>17</v>
      </c>
      <c r="K377">
        <v>3</v>
      </c>
      <c r="L377" t="s">
        <v>1051</v>
      </c>
    </row>
  </sheetData>
  <autoFilter ref="A1:L374" xr:uid="{00000000-0009-0000-0000-000000000000}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7E85A-83BF-47B9-AA98-DC4F27B809FB}">
  <dimension ref="A1:B15"/>
  <sheetViews>
    <sheetView workbookViewId="0">
      <selection activeCell="A2" sqref="A2:B2"/>
    </sheetView>
  </sheetViews>
  <sheetFormatPr defaultRowHeight="15"/>
  <cols>
    <col min="1" max="1" width="20.42578125" customWidth="1"/>
    <col min="2" max="2" width="86.7109375" customWidth="1"/>
  </cols>
  <sheetData>
    <row r="1" spans="1:2">
      <c r="A1" s="2" t="s">
        <v>1052</v>
      </c>
    </row>
    <row r="2" spans="1:2" ht="32.25" customHeight="1">
      <c r="A2" s="6" t="s">
        <v>1053</v>
      </c>
      <c r="B2" s="6"/>
    </row>
    <row r="4" spans="1:2">
      <c r="A4" s="3" t="s">
        <v>1054</v>
      </c>
      <c r="B4" s="3" t="s">
        <v>1055</v>
      </c>
    </row>
    <row r="5" spans="1:2">
      <c r="A5" s="4" t="s">
        <v>0</v>
      </c>
      <c r="B5" s="5" t="s">
        <v>1056</v>
      </c>
    </row>
    <row r="6" spans="1:2">
      <c r="A6" s="4" t="s">
        <v>1</v>
      </c>
      <c r="B6" s="5" t="s">
        <v>1057</v>
      </c>
    </row>
    <row r="7" spans="1:2">
      <c r="A7" s="4" t="s">
        <v>2</v>
      </c>
      <c r="B7" s="5" t="s">
        <v>1058</v>
      </c>
    </row>
    <row r="8" spans="1:2" ht="30">
      <c r="A8" s="4" t="s">
        <v>3</v>
      </c>
      <c r="B8" s="5" t="s">
        <v>1059</v>
      </c>
    </row>
    <row r="9" spans="1:2">
      <c r="A9" s="4" t="s">
        <v>4</v>
      </c>
      <c r="B9" s="5" t="s">
        <v>1060</v>
      </c>
    </row>
    <row r="10" spans="1:2" ht="30">
      <c r="A10" s="4" t="s">
        <v>5</v>
      </c>
      <c r="B10" s="5" t="s">
        <v>1061</v>
      </c>
    </row>
    <row r="11" spans="1:2">
      <c r="A11" s="4" t="s">
        <v>6</v>
      </c>
      <c r="B11" s="5" t="s">
        <v>1062</v>
      </c>
    </row>
    <row r="12" spans="1:2">
      <c r="A12" s="4" t="s">
        <v>1063</v>
      </c>
      <c r="B12" s="5" t="s">
        <v>1068</v>
      </c>
    </row>
    <row r="13" spans="1:2" ht="30">
      <c r="A13" s="4" t="s">
        <v>9</v>
      </c>
      <c r="B13" s="5" t="s">
        <v>1064</v>
      </c>
    </row>
    <row r="14" spans="1:2" ht="20.25">
      <c r="A14" s="4" t="s">
        <v>1067</v>
      </c>
      <c r="B14" s="5" t="s">
        <v>1065</v>
      </c>
    </row>
    <row r="15" spans="1:2">
      <c r="A15" s="4" t="s">
        <v>11</v>
      </c>
      <c r="B15" s="5" t="s">
        <v>1066</v>
      </c>
    </row>
  </sheetData>
  <mergeCells count="1">
    <mergeCell ref="A2:B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 novo CNV in SSC and AGRE</vt:lpstr>
      <vt:lpstr>Description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Iossifov</dc:creator>
  <cp:lastModifiedBy>Ivan Iossifov</cp:lastModifiedBy>
  <dcterms:created xsi:type="dcterms:W3CDTF">2020-11-30T21:19:28Z</dcterms:created>
  <dcterms:modified xsi:type="dcterms:W3CDTF">2021-07-21T16:34:26Z</dcterms:modified>
</cp:coreProperties>
</file>